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ager\OneDrive - The Morgan Group, Inc\Desktop\Hayworth Sale\"/>
    </mc:Choice>
  </mc:AlternateContent>
  <bookViews>
    <workbookView xWindow="0" yWindow="0" windowWidth="25125" windowHeight="1183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9" i="1" l="1"/>
  <c r="J79" i="1" s="1"/>
  <c r="K78" i="1"/>
  <c r="G78" i="1"/>
  <c r="C78" i="1"/>
  <c r="D78" i="1" s="1"/>
  <c r="N78" i="1" s="1"/>
  <c r="K77" i="1"/>
  <c r="G77" i="1"/>
  <c r="C77" i="1"/>
  <c r="D77" i="1" s="1"/>
  <c r="O76" i="1"/>
  <c r="K76" i="1"/>
  <c r="G76" i="1"/>
  <c r="M76" i="1" s="1"/>
  <c r="C76" i="1"/>
  <c r="D76" i="1" s="1"/>
  <c r="K75" i="1"/>
  <c r="G75" i="1"/>
  <c r="M75" i="1" s="1"/>
  <c r="C75" i="1"/>
  <c r="D75" i="1" s="1"/>
  <c r="L75" i="1" s="1"/>
  <c r="K74" i="1"/>
  <c r="G74" i="1"/>
  <c r="C74" i="1"/>
  <c r="D74" i="1" s="1"/>
  <c r="L74" i="1" s="1"/>
  <c r="K73" i="1"/>
  <c r="G73" i="1"/>
  <c r="C73" i="1"/>
  <c r="D73" i="1" s="1"/>
  <c r="K72" i="1"/>
  <c r="G72" i="1"/>
  <c r="C72" i="1"/>
  <c r="D72" i="1" s="1"/>
  <c r="K71" i="1"/>
  <c r="G71" i="1"/>
  <c r="M71" i="1" s="1"/>
  <c r="C71" i="1"/>
  <c r="D71" i="1" s="1"/>
  <c r="K70" i="1"/>
  <c r="G70" i="1"/>
  <c r="P70" i="1" s="1"/>
  <c r="Q70" i="1" s="1"/>
  <c r="C70" i="1"/>
  <c r="D70" i="1" s="1"/>
  <c r="L70" i="1" s="1"/>
  <c r="K69" i="1"/>
  <c r="G69" i="1"/>
  <c r="C69" i="1"/>
  <c r="D69" i="1" s="1"/>
  <c r="L68" i="1"/>
  <c r="K68" i="1"/>
  <c r="G68" i="1"/>
  <c r="M68" i="1" s="1"/>
  <c r="C68" i="1"/>
  <c r="D68" i="1" s="1"/>
  <c r="K67" i="1"/>
  <c r="G67" i="1"/>
  <c r="M67" i="1" s="1"/>
  <c r="C67" i="1"/>
  <c r="D67" i="1" s="1"/>
  <c r="L67" i="1" s="1"/>
  <c r="K66" i="1"/>
  <c r="G66" i="1"/>
  <c r="C66" i="1"/>
  <c r="D66" i="1" s="1"/>
  <c r="K65" i="1"/>
  <c r="G65" i="1"/>
  <c r="C65" i="1"/>
  <c r="D65" i="1" s="1"/>
  <c r="K64" i="1"/>
  <c r="G64" i="1"/>
  <c r="C64" i="1"/>
  <c r="D64" i="1" s="1"/>
  <c r="K63" i="1"/>
  <c r="G63" i="1"/>
  <c r="M63" i="1" s="1"/>
  <c r="D63" i="1"/>
  <c r="L63" i="1" s="1"/>
  <c r="C63" i="1"/>
  <c r="K62" i="1"/>
  <c r="G62" i="1"/>
  <c r="P62" i="1" s="1"/>
  <c r="Q62" i="1" s="1"/>
  <c r="C62" i="1"/>
  <c r="D62" i="1" s="1"/>
  <c r="L62" i="1" s="1"/>
  <c r="K61" i="1"/>
  <c r="G61" i="1"/>
  <c r="P61" i="1" s="1"/>
  <c r="Q61" i="1" s="1"/>
  <c r="C61" i="1"/>
  <c r="D61" i="1" s="1"/>
  <c r="K60" i="1"/>
  <c r="L60" i="1" s="1"/>
  <c r="G60" i="1"/>
  <c r="M60" i="1" s="1"/>
  <c r="C60" i="1"/>
  <c r="D60" i="1" s="1"/>
  <c r="K59" i="1"/>
  <c r="G59" i="1"/>
  <c r="M59" i="1" s="1"/>
  <c r="C59" i="1"/>
  <c r="D59" i="1" s="1"/>
  <c r="K58" i="1"/>
  <c r="G58" i="1"/>
  <c r="C58" i="1"/>
  <c r="D58" i="1" s="1"/>
  <c r="K57" i="1"/>
  <c r="G57" i="1"/>
  <c r="C57" i="1"/>
  <c r="D57" i="1" s="1"/>
  <c r="P56" i="1"/>
  <c r="Q56" i="1" s="1"/>
  <c r="K56" i="1"/>
  <c r="G56" i="1"/>
  <c r="C56" i="1"/>
  <c r="D56" i="1" s="1"/>
  <c r="M55" i="1"/>
  <c r="K55" i="1"/>
  <c r="G55" i="1"/>
  <c r="C55" i="1"/>
  <c r="D55" i="1" s="1"/>
  <c r="L55" i="1" s="1"/>
  <c r="K54" i="1"/>
  <c r="G54" i="1"/>
  <c r="C54" i="1"/>
  <c r="D54" i="1" s="1"/>
  <c r="K53" i="1"/>
  <c r="G53" i="1"/>
  <c r="C53" i="1"/>
  <c r="D53" i="1" s="1"/>
  <c r="K52" i="1"/>
  <c r="G52" i="1"/>
  <c r="P52" i="1" s="1"/>
  <c r="Q52" i="1" s="1"/>
  <c r="C52" i="1"/>
  <c r="D52" i="1" s="1"/>
  <c r="K51" i="1"/>
  <c r="G51" i="1"/>
  <c r="P51" i="1" s="1"/>
  <c r="Q51" i="1" s="1"/>
  <c r="C51" i="1"/>
  <c r="D51" i="1" s="1"/>
  <c r="L51" i="1" s="1"/>
  <c r="K50" i="1"/>
  <c r="M50" i="1" s="1"/>
  <c r="G50" i="1"/>
  <c r="C50" i="1"/>
  <c r="D50" i="1" s="1"/>
  <c r="L49" i="1"/>
  <c r="K49" i="1"/>
  <c r="G49" i="1"/>
  <c r="C49" i="1"/>
  <c r="D49" i="1" s="1"/>
  <c r="K48" i="1"/>
  <c r="G48" i="1"/>
  <c r="C48" i="1"/>
  <c r="D48" i="1" s="1"/>
  <c r="Q47" i="1"/>
  <c r="M47" i="1"/>
  <c r="N47" i="1" s="1"/>
  <c r="K47" i="1"/>
  <c r="G47" i="1"/>
  <c r="P47" i="1" s="1"/>
  <c r="C47" i="1"/>
  <c r="D47" i="1" s="1"/>
  <c r="L47" i="1" s="1"/>
  <c r="P46" i="1"/>
  <c r="Q46" i="1" s="1"/>
  <c r="K46" i="1"/>
  <c r="G46" i="1"/>
  <c r="M46" i="1" s="1"/>
  <c r="C46" i="1"/>
  <c r="D46" i="1" s="1"/>
  <c r="K45" i="1"/>
  <c r="G45" i="1"/>
  <c r="C45" i="1"/>
  <c r="D45" i="1" s="1"/>
  <c r="O44" i="1"/>
  <c r="K44" i="1"/>
  <c r="M44" i="1" s="1"/>
  <c r="G44" i="1"/>
  <c r="C44" i="1"/>
  <c r="D44" i="1" s="1"/>
  <c r="O43" i="1"/>
  <c r="K43" i="1"/>
  <c r="P43" i="1" s="1"/>
  <c r="G43" i="1"/>
  <c r="C43" i="1"/>
  <c r="D43" i="1" s="1"/>
  <c r="C39" i="1"/>
  <c r="M38" i="1"/>
  <c r="K38" i="1"/>
  <c r="G38" i="1"/>
  <c r="P38" i="1" s="1"/>
  <c r="Q38" i="1" s="1"/>
  <c r="C38" i="1"/>
  <c r="D38" i="1" s="1"/>
  <c r="K37" i="1"/>
  <c r="G37" i="1"/>
  <c r="C37" i="1"/>
  <c r="D37" i="1" s="1"/>
  <c r="O36" i="1"/>
  <c r="K36" i="1"/>
  <c r="G36" i="1"/>
  <c r="C36" i="1"/>
  <c r="D36" i="1" s="1"/>
  <c r="K35" i="1"/>
  <c r="G35" i="1"/>
  <c r="C35" i="1"/>
  <c r="D35" i="1" s="1"/>
  <c r="K34" i="1"/>
  <c r="G34" i="1"/>
  <c r="C34" i="1"/>
  <c r="D34" i="1" s="1"/>
  <c r="K33" i="1"/>
  <c r="G33" i="1"/>
  <c r="C33" i="1"/>
  <c r="D33" i="1" s="1"/>
  <c r="K32" i="1"/>
  <c r="G32" i="1"/>
  <c r="C32" i="1"/>
  <c r="D32" i="1" s="1"/>
  <c r="K31" i="1"/>
  <c r="G31" i="1"/>
  <c r="C31" i="1"/>
  <c r="D31" i="1" s="1"/>
  <c r="K30" i="1"/>
  <c r="G30" i="1"/>
  <c r="M30" i="1" s="1"/>
  <c r="D30" i="1"/>
  <c r="C30" i="1"/>
  <c r="K29" i="1"/>
  <c r="G29" i="1"/>
  <c r="C29" i="1"/>
  <c r="D29" i="1" s="1"/>
  <c r="K28" i="1"/>
  <c r="G28" i="1"/>
  <c r="P28" i="1" s="1"/>
  <c r="Q28" i="1" s="1"/>
  <c r="C28" i="1"/>
  <c r="D28" i="1" s="1"/>
  <c r="K27" i="1"/>
  <c r="L27" i="1" s="1"/>
  <c r="G27" i="1"/>
  <c r="C27" i="1"/>
  <c r="D27" i="1" s="1"/>
  <c r="K26" i="1"/>
  <c r="G26" i="1"/>
  <c r="C26" i="1"/>
  <c r="D26" i="1" s="1"/>
  <c r="K25" i="1"/>
  <c r="G25" i="1"/>
  <c r="C25" i="1"/>
  <c r="D25" i="1" s="1"/>
  <c r="K24" i="1"/>
  <c r="G24" i="1"/>
  <c r="P24" i="1" s="1"/>
  <c r="Q24" i="1" s="1"/>
  <c r="C24" i="1"/>
  <c r="D24" i="1" s="1"/>
  <c r="L24" i="1" s="1"/>
  <c r="K23" i="1"/>
  <c r="G23" i="1"/>
  <c r="C23" i="1"/>
  <c r="D23" i="1" s="1"/>
  <c r="K22" i="1"/>
  <c r="G22" i="1"/>
  <c r="C22" i="1"/>
  <c r="D22" i="1" s="1"/>
  <c r="K21" i="1"/>
  <c r="G21" i="1"/>
  <c r="C21" i="1"/>
  <c r="D21" i="1" s="1"/>
  <c r="K20" i="1"/>
  <c r="G20" i="1"/>
  <c r="P20" i="1" s="1"/>
  <c r="Q20" i="1" s="1"/>
  <c r="C20" i="1"/>
  <c r="D20" i="1" s="1"/>
  <c r="L20" i="1" s="1"/>
  <c r="K19" i="1"/>
  <c r="G19" i="1"/>
  <c r="P19" i="1" s="1"/>
  <c r="Q19" i="1" s="1"/>
  <c r="C19" i="1"/>
  <c r="D19" i="1" s="1"/>
  <c r="L19" i="1" s="1"/>
  <c r="K18" i="1"/>
  <c r="G18" i="1"/>
  <c r="C18" i="1"/>
  <c r="D18" i="1" s="1"/>
  <c r="K17" i="1"/>
  <c r="G17" i="1"/>
  <c r="P17" i="1" s="1"/>
  <c r="Q17" i="1" s="1"/>
  <c r="C17" i="1"/>
  <c r="D17" i="1" s="1"/>
  <c r="K16" i="1"/>
  <c r="G16" i="1"/>
  <c r="M16" i="1" s="1"/>
  <c r="C16" i="1"/>
  <c r="D16" i="1" s="1"/>
  <c r="K15" i="1"/>
  <c r="G15" i="1"/>
  <c r="C15" i="1"/>
  <c r="D15" i="1" s="1"/>
  <c r="K14" i="1"/>
  <c r="G14" i="1"/>
  <c r="C14" i="1"/>
  <c r="D14" i="1" s="1"/>
  <c r="K13" i="1"/>
  <c r="G13" i="1"/>
  <c r="C13" i="1"/>
  <c r="D13" i="1" s="1"/>
  <c r="L13" i="1" s="1"/>
  <c r="K12" i="1"/>
  <c r="G12" i="1"/>
  <c r="M12" i="1" s="1"/>
  <c r="D12" i="1"/>
  <c r="C12" i="1"/>
  <c r="K11" i="1"/>
  <c r="G11" i="1"/>
  <c r="C11" i="1"/>
  <c r="D11" i="1" s="1"/>
  <c r="L11" i="1" s="1"/>
  <c r="K10" i="1"/>
  <c r="G10" i="1"/>
  <c r="P10" i="1" s="1"/>
  <c r="Q10" i="1" s="1"/>
  <c r="D10" i="1"/>
  <c r="C10" i="1"/>
  <c r="K9" i="1"/>
  <c r="G9" i="1"/>
  <c r="C9" i="1"/>
  <c r="D9" i="1" s="1"/>
  <c r="L9" i="1" s="1"/>
  <c r="K8" i="1"/>
  <c r="G8" i="1"/>
  <c r="P8" i="1" s="1"/>
  <c r="Q8" i="1" s="1"/>
  <c r="C8" i="1"/>
  <c r="D8" i="1" s="1"/>
  <c r="K7" i="1"/>
  <c r="G7" i="1"/>
  <c r="C7" i="1"/>
  <c r="D7" i="1" s="1"/>
  <c r="L7" i="1" s="1"/>
  <c r="K6" i="1"/>
  <c r="G6" i="1"/>
  <c r="C6" i="1"/>
  <c r="D6" i="1" s="1"/>
  <c r="K5" i="1"/>
  <c r="L5" i="1" s="1"/>
  <c r="G5" i="1"/>
  <c r="C5" i="1"/>
  <c r="D5" i="1" s="1"/>
  <c r="K4" i="1"/>
  <c r="G4" i="1"/>
  <c r="C4" i="1"/>
  <c r="D4" i="1" s="1"/>
  <c r="K3" i="1"/>
  <c r="G3" i="1"/>
  <c r="C3" i="1"/>
  <c r="D3" i="1" s="1"/>
  <c r="P13" i="1" l="1"/>
  <c r="Q13" i="1" s="1"/>
  <c r="N30" i="1"/>
  <c r="M35" i="1"/>
  <c r="N60" i="1"/>
  <c r="N76" i="1"/>
  <c r="L3" i="1"/>
  <c r="L23" i="1"/>
  <c r="M49" i="1"/>
  <c r="L54" i="1"/>
  <c r="P63" i="1"/>
  <c r="Q63" i="1" s="1"/>
  <c r="L66" i="1"/>
  <c r="N68" i="1"/>
  <c r="L78" i="1"/>
  <c r="L57" i="1"/>
  <c r="P6" i="1"/>
  <c r="Q6" i="1" s="1"/>
  <c r="L15" i="1"/>
  <c r="L17" i="1"/>
  <c r="M27" i="1"/>
  <c r="L31" i="1"/>
  <c r="P32" i="1"/>
  <c r="Q32" i="1" s="1"/>
  <c r="L33" i="1"/>
  <c r="M36" i="1"/>
  <c r="L38" i="1"/>
  <c r="P44" i="1"/>
  <c r="Q44" i="1" s="1"/>
  <c r="M45" i="1"/>
  <c r="N50" i="1"/>
  <c r="P54" i="1"/>
  <c r="Q54" i="1" s="1"/>
  <c r="M58" i="1"/>
  <c r="N58" i="1" s="1"/>
  <c r="P59" i="1"/>
  <c r="Q59" i="1" s="1"/>
  <c r="L61" i="1"/>
  <c r="P67" i="1"/>
  <c r="Q67" i="1" s="1"/>
  <c r="L71" i="1"/>
  <c r="P72" i="1"/>
  <c r="Q72" i="1" s="1"/>
  <c r="P74" i="1"/>
  <c r="Q74" i="1" s="1"/>
  <c r="L77" i="1"/>
  <c r="M6" i="1"/>
  <c r="N6" i="1" s="1"/>
  <c r="M22" i="1"/>
  <c r="N22" i="1" s="1"/>
  <c r="M24" i="1"/>
  <c r="N24" i="1" s="1"/>
  <c r="L25" i="1"/>
  <c r="M32" i="1"/>
  <c r="L35" i="1"/>
  <c r="P36" i="1"/>
  <c r="Q36" i="1" s="1"/>
  <c r="N45" i="1"/>
  <c r="M65" i="1"/>
  <c r="N65" i="1" s="1"/>
  <c r="P71" i="1"/>
  <c r="Q71" i="1" s="1"/>
  <c r="M77" i="1"/>
  <c r="N77" i="1" s="1"/>
  <c r="P5" i="1"/>
  <c r="Q5" i="1" s="1"/>
  <c r="M8" i="1"/>
  <c r="N8" i="1" s="1"/>
  <c r="L12" i="1"/>
  <c r="P18" i="1"/>
  <c r="Q18" i="1" s="1"/>
  <c r="M20" i="1"/>
  <c r="M28" i="1"/>
  <c r="N28" i="1" s="1"/>
  <c r="L44" i="1"/>
  <c r="L45" i="1"/>
  <c r="N46" i="1"/>
  <c r="N49" i="1"/>
  <c r="M51" i="1"/>
  <c r="L58" i="1"/>
  <c r="L59" i="1"/>
  <c r="M62" i="1"/>
  <c r="L65" i="1"/>
  <c r="L73" i="1"/>
  <c r="P75" i="1"/>
  <c r="Q75" i="1" s="1"/>
  <c r="H79" i="1"/>
  <c r="N16" i="1"/>
  <c r="P27" i="1"/>
  <c r="Q27" i="1" s="1"/>
  <c r="L28" i="1"/>
  <c r="P35" i="1"/>
  <c r="Q35" i="1" s="1"/>
  <c r="L36" i="1"/>
  <c r="P45" i="1"/>
  <c r="Q45" i="1" s="1"/>
  <c r="L46" i="1"/>
  <c r="P50" i="1"/>
  <c r="Q50" i="1" s="1"/>
  <c r="M52" i="1"/>
  <c r="N52" i="1" s="1"/>
  <c r="P55" i="1"/>
  <c r="Q55" i="1" s="1"/>
  <c r="P58" i="1"/>
  <c r="Q58" i="1" s="1"/>
  <c r="P60" i="1"/>
  <c r="Q60" i="1" s="1"/>
  <c r="P68" i="1"/>
  <c r="Q68" i="1" s="1"/>
  <c r="M74" i="1"/>
  <c r="N74" i="1" s="1"/>
  <c r="P77" i="1"/>
  <c r="Q77" i="1" s="1"/>
  <c r="P78" i="1"/>
  <c r="Q78" i="1" s="1"/>
  <c r="L4" i="1"/>
  <c r="M4" i="1"/>
  <c r="N4" i="1" s="1"/>
  <c r="Q43" i="1"/>
  <c r="L34" i="1"/>
  <c r="M34" i="1"/>
  <c r="N34" i="1" s="1"/>
  <c r="P4" i="1"/>
  <c r="Q4" i="1" s="1"/>
  <c r="L26" i="1"/>
  <c r="M26" i="1"/>
  <c r="N26" i="1" s="1"/>
  <c r="L37" i="1"/>
  <c r="M37" i="1"/>
  <c r="N37" i="1" s="1"/>
  <c r="P48" i="1"/>
  <c r="Q48" i="1" s="1"/>
  <c r="M48" i="1"/>
  <c r="N48" i="1" s="1"/>
  <c r="L48" i="1"/>
  <c r="L53" i="1"/>
  <c r="P53" i="1"/>
  <c r="Q53" i="1" s="1"/>
  <c r="P64" i="1"/>
  <c r="Q64" i="1" s="1"/>
  <c r="L64" i="1"/>
  <c r="P66" i="1"/>
  <c r="Q66" i="1" s="1"/>
  <c r="M66" i="1"/>
  <c r="N66" i="1" s="1"/>
  <c r="L69" i="1"/>
  <c r="P69" i="1"/>
  <c r="Q69" i="1" s="1"/>
  <c r="M5" i="1"/>
  <c r="N5" i="1" s="1"/>
  <c r="N12" i="1"/>
  <c r="M15" i="1"/>
  <c r="N15" i="1" s="1"/>
  <c r="P15" i="1"/>
  <c r="Q15" i="1" s="1"/>
  <c r="L18" i="1"/>
  <c r="M18" i="1"/>
  <c r="N18" i="1" s="1"/>
  <c r="N27" i="1"/>
  <c r="N35" i="1"/>
  <c r="N38" i="1"/>
  <c r="N44" i="1"/>
  <c r="L56" i="1"/>
  <c r="M57" i="1"/>
  <c r="N57" i="1" s="1"/>
  <c r="P57" i="1"/>
  <c r="Q57" i="1" s="1"/>
  <c r="N63" i="1"/>
  <c r="L72" i="1"/>
  <c r="M73" i="1"/>
  <c r="N73" i="1" s="1"/>
  <c r="P73" i="1"/>
  <c r="Q73" i="1" s="1"/>
  <c r="M11" i="1"/>
  <c r="N11" i="1" s="1"/>
  <c r="P11" i="1"/>
  <c r="Q11" i="1" s="1"/>
  <c r="M14" i="1"/>
  <c r="N14" i="1" s="1"/>
  <c r="L14" i="1"/>
  <c r="L21" i="1"/>
  <c r="P23" i="1"/>
  <c r="Q23" i="1" s="1"/>
  <c r="M23" i="1"/>
  <c r="N23" i="1" s="1"/>
  <c r="L29" i="1"/>
  <c r="P31" i="1"/>
  <c r="Q31" i="1" s="1"/>
  <c r="M31" i="1"/>
  <c r="N31" i="1" s="1"/>
  <c r="O39" i="1"/>
  <c r="K39" i="1"/>
  <c r="G39" i="1"/>
  <c r="I39" i="1"/>
  <c r="H39" i="1"/>
  <c r="D39" i="1"/>
  <c r="M3" i="1"/>
  <c r="N3" i="1" s="1"/>
  <c r="P3" i="1"/>
  <c r="L6" i="1"/>
  <c r="M7" i="1"/>
  <c r="N7" i="1" s="1"/>
  <c r="P7" i="1"/>
  <c r="Q7" i="1" s="1"/>
  <c r="L8" i="1"/>
  <c r="P9" i="1"/>
  <c r="Q9" i="1" s="1"/>
  <c r="M9" i="1"/>
  <c r="N9" i="1" s="1"/>
  <c r="M10" i="1"/>
  <c r="N10" i="1" s="1"/>
  <c r="L10" i="1"/>
  <c r="P14" i="1"/>
  <c r="Q14" i="1" s="1"/>
  <c r="L16" i="1"/>
  <c r="P26" i="1"/>
  <c r="Q26" i="1" s="1"/>
  <c r="N32" i="1"/>
  <c r="P34" i="1"/>
  <c r="Q34" i="1" s="1"/>
  <c r="P37" i="1"/>
  <c r="Q37" i="1" s="1"/>
  <c r="J39" i="1"/>
  <c r="K79" i="1"/>
  <c r="L43" i="1"/>
  <c r="N51" i="1"/>
  <c r="M13" i="1"/>
  <c r="N13" i="1" s="1"/>
  <c r="M17" i="1"/>
  <c r="N17" i="1" s="1"/>
  <c r="M19" i="1"/>
  <c r="N19" i="1" s="1"/>
  <c r="N20" i="1"/>
  <c r="M21" i="1"/>
  <c r="N21" i="1" s="1"/>
  <c r="P21" i="1"/>
  <c r="Q21" i="1" s="1"/>
  <c r="P22" i="1"/>
  <c r="Q22" i="1" s="1"/>
  <c r="M29" i="1"/>
  <c r="N29" i="1" s="1"/>
  <c r="P29" i="1"/>
  <c r="Q29" i="1" s="1"/>
  <c r="P30" i="1"/>
  <c r="Q30" i="1" s="1"/>
  <c r="N36" i="1"/>
  <c r="M56" i="1"/>
  <c r="N56" i="1" s="1"/>
  <c r="M61" i="1"/>
  <c r="N61" i="1" s="1"/>
  <c r="P65" i="1"/>
  <c r="Q65" i="1" s="1"/>
  <c r="N67" i="1"/>
  <c r="M72" i="1"/>
  <c r="N72" i="1" s="1"/>
  <c r="P12" i="1"/>
  <c r="Q12" i="1" s="1"/>
  <c r="P16" i="1"/>
  <c r="Q16" i="1" s="1"/>
  <c r="L22" i="1"/>
  <c r="L30" i="1"/>
  <c r="L32" i="1"/>
  <c r="D79" i="1"/>
  <c r="P49" i="1"/>
  <c r="Q49" i="1" s="1"/>
  <c r="N55" i="1"/>
  <c r="N62" i="1"/>
  <c r="N71" i="1"/>
  <c r="M25" i="1"/>
  <c r="N25" i="1" s="1"/>
  <c r="P25" i="1"/>
  <c r="Q25" i="1" s="1"/>
  <c r="M33" i="1"/>
  <c r="N33" i="1" s="1"/>
  <c r="P33" i="1"/>
  <c r="Q33" i="1" s="1"/>
  <c r="M43" i="1"/>
  <c r="N43" i="1" s="1"/>
  <c r="G79" i="1"/>
  <c r="O79" i="1"/>
  <c r="L50" i="1"/>
  <c r="L52" i="1"/>
  <c r="M53" i="1"/>
  <c r="N53" i="1" s="1"/>
  <c r="M54" i="1"/>
  <c r="N54" i="1" s="1"/>
  <c r="N59" i="1"/>
  <c r="M64" i="1"/>
  <c r="N64" i="1" s="1"/>
  <c r="M69" i="1"/>
  <c r="N69" i="1" s="1"/>
  <c r="M70" i="1"/>
  <c r="N70" i="1" s="1"/>
  <c r="N75" i="1"/>
  <c r="L76" i="1"/>
  <c r="P76" i="1"/>
  <c r="Q76" i="1" s="1"/>
  <c r="I79" i="1"/>
  <c r="L79" i="1" l="1"/>
  <c r="L39" i="1"/>
  <c r="M39" i="1"/>
  <c r="N39" i="1" s="1"/>
  <c r="P39" i="1"/>
  <c r="Q39" i="1" s="1"/>
  <c r="Q3" i="1"/>
  <c r="M79" i="1"/>
  <c r="N79" i="1" s="1"/>
  <c r="P79" i="1"/>
  <c r="Q79" i="1" s="1"/>
</calcChain>
</file>

<file path=xl/sharedStrings.xml><?xml version="1.0" encoding="utf-8"?>
<sst xmlns="http://schemas.openxmlformats.org/spreadsheetml/2006/main" count="186" uniqueCount="113">
  <si>
    <t>Net Effective Rent</t>
  </si>
  <si>
    <t>Variance</t>
  </si>
  <si>
    <t>Unit #</t>
  </si>
  <si>
    <t>Unit Code</t>
  </si>
  <si>
    <t>Type</t>
  </si>
  <si>
    <t>Sq. Ft.</t>
  </si>
  <si>
    <t>Start Date</t>
  </si>
  <si>
    <t>End Date</t>
  </si>
  <si>
    <t>Term (Months)</t>
  </si>
  <si>
    <t>Gross Rent</t>
  </si>
  <si>
    <t>Upfront Rent Free</t>
  </si>
  <si>
    <t>Monthly Concession</t>
  </si>
  <si>
    <t>w/o up front</t>
  </si>
  <si>
    <t>Eff $/SF</t>
  </si>
  <si>
    <t>w/ up front</t>
  </si>
  <si>
    <t>Old Monthly Rent</t>
  </si>
  <si>
    <t>Dollars</t>
  </si>
  <si>
    <t>Perc.</t>
  </si>
  <si>
    <t>BB4</t>
  </si>
  <si>
    <t>625</t>
  </si>
  <si>
    <t>A3</t>
  </si>
  <si>
    <t>352</t>
  </si>
  <si>
    <t>A2</t>
  </si>
  <si>
    <t>BB5</t>
  </si>
  <si>
    <t>B7</t>
  </si>
  <si>
    <t>B4</t>
  </si>
  <si>
    <t>355</t>
  </si>
  <si>
    <t>B5</t>
  </si>
  <si>
    <t>414</t>
  </si>
  <si>
    <t>B6</t>
  </si>
  <si>
    <t>425</t>
  </si>
  <si>
    <t>358</t>
  </si>
  <si>
    <t>857</t>
  </si>
  <si>
    <t>A3A</t>
  </si>
  <si>
    <t>335</t>
  </si>
  <si>
    <t>533</t>
  </si>
  <si>
    <t>A1</t>
  </si>
  <si>
    <t>529</t>
  </si>
  <si>
    <t>361</t>
  </si>
  <si>
    <t>C1</t>
  </si>
  <si>
    <t>538</t>
  </si>
  <si>
    <t>B3</t>
  </si>
  <si>
    <t>761</t>
  </si>
  <si>
    <t>Total / Avg.</t>
  </si>
  <si>
    <t>Move-Ins</t>
  </si>
  <si>
    <t>842</t>
  </si>
  <si>
    <t>558</t>
  </si>
  <si>
    <t>232</t>
  </si>
  <si>
    <t>A4</t>
  </si>
  <si>
    <t>824</t>
  </si>
  <si>
    <t>C3</t>
  </si>
  <si>
    <t>524</t>
  </si>
  <si>
    <t>338</t>
  </si>
  <si>
    <t>632</t>
  </si>
  <si>
    <t>822</t>
  </si>
  <si>
    <t>629</t>
  </si>
  <si>
    <t>661</t>
  </si>
  <si>
    <t>446</t>
  </si>
  <si>
    <t>746</t>
  </si>
  <si>
    <t>823</t>
  </si>
  <si>
    <t>BB3</t>
  </si>
  <si>
    <t>456</t>
  </si>
  <si>
    <t>623</t>
  </si>
  <si>
    <t>633</t>
  </si>
  <si>
    <t>817</t>
  </si>
  <si>
    <t>A5</t>
  </si>
  <si>
    <t>315</t>
  </si>
  <si>
    <t>348</t>
  </si>
  <si>
    <t>557</t>
  </si>
  <si>
    <t>349</t>
  </si>
  <si>
    <t>606</t>
  </si>
  <si>
    <t>324</t>
  </si>
  <si>
    <t>726</t>
  </si>
  <si>
    <t>RENEWALS</t>
  </si>
  <si>
    <t>526</t>
  </si>
  <si>
    <t>648</t>
  </si>
  <si>
    <t>459</t>
  </si>
  <si>
    <t>Bb4</t>
  </si>
  <si>
    <t>748</t>
  </si>
  <si>
    <t>755</t>
  </si>
  <si>
    <t>142</t>
  </si>
  <si>
    <t>861</t>
  </si>
  <si>
    <t>504</t>
  </si>
  <si>
    <t>B1</t>
  </si>
  <si>
    <t>617</t>
  </si>
  <si>
    <t>455</t>
  </si>
  <si>
    <t>408</t>
  </si>
  <si>
    <t>553</t>
  </si>
  <si>
    <t>834</t>
  </si>
  <si>
    <t>826</t>
  </si>
  <si>
    <t>856</t>
  </si>
  <si>
    <t>447</t>
  </si>
  <si>
    <t>426</t>
  </si>
  <si>
    <t>532</t>
  </si>
  <si>
    <t>555</t>
  </si>
  <si>
    <t>354</t>
  </si>
  <si>
    <t>B2</t>
  </si>
  <si>
    <t>733</t>
  </si>
  <si>
    <t>556</t>
  </si>
  <si>
    <t>449</t>
  </si>
  <si>
    <t>453</t>
  </si>
  <si>
    <t>708</t>
  </si>
  <si>
    <t>413</t>
  </si>
  <si>
    <t>518</t>
  </si>
  <si>
    <t>552</t>
  </si>
  <si>
    <t>561</t>
  </si>
  <si>
    <t>546</t>
  </si>
  <si>
    <t>228</t>
  </si>
  <si>
    <t>853</t>
  </si>
  <si>
    <t>243</t>
  </si>
  <si>
    <t>B9</t>
  </si>
  <si>
    <t>636</t>
  </si>
  <si>
    <t>542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</si>
</sst>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(&quot;$&quot;* #,##0.00_);_(&quot;$&quot;* \(#,##0.00\);_(&quot;$&quot;* &quot;-&quot;??_);_(@_)"/>
    <numFmt numFmtId="164" formatCode="0;;"/>
    <numFmt numFmtId="165" formatCode="m/d/yy;@"/>
    <numFmt numFmtId="166" formatCode="#,##0.0_);[Red]\(#,##0.0\);"/>
    <numFmt numFmtId="167" formatCode="&quot;$&quot;#,##0"/>
    <numFmt numFmtId="168" formatCode="&quot;$&quot;#,##0;;"/>
    <numFmt numFmtId="169" formatCode="&quot;$&quot;#,##0.00;;"/>
    <numFmt numFmtId="170" formatCode="_(&quot;$&quot;* #,##0_);_(&quot;$&quot;* \(#,##0\);_(&quot;$&quot;* &quot;-&quot;??_);_(@_)"/>
    <numFmt numFmtId="171" formatCode="&quot;$&quot;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1" applyProtection="1"/>
    <xf numFmtId="0" fontId="1" fillId="0" borderId="0" xfId="1" applyFont="1" applyAlignment="1" applyProtection="1">
      <alignment horizontal="center"/>
    </xf>
    <xf numFmtId="0" fontId="1" fillId="0" borderId="0" xfId="1" applyAlignment="1" applyProtection="1">
      <alignment horizontal="center"/>
    </xf>
    <xf numFmtId="0" fontId="1" fillId="0" borderId="0" xfId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>
      <alignment horizontal="center"/>
    </xf>
    <xf numFmtId="0" fontId="4" fillId="0" borderId="1" xfId="1" applyFont="1" applyBorder="1" applyAlignment="1" applyProtection="1">
      <alignment horizontal="center" wrapText="1"/>
    </xf>
    <xf numFmtId="0" fontId="4" fillId="2" borderId="1" xfId="1" applyFont="1" applyFill="1" applyBorder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 wrapText="1"/>
    </xf>
    <xf numFmtId="0" fontId="1" fillId="0" borderId="0" xfId="1" applyFont="1" applyProtection="1"/>
    <xf numFmtId="49" fontId="5" fillId="3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Border="1" applyAlignment="1" applyProtection="1">
      <alignment horizontal="center" vertical="center"/>
      <protection locked="0"/>
    </xf>
    <xf numFmtId="164" fontId="1" fillId="0" borderId="0" xfId="1" applyNumberFormat="1" applyFont="1" applyAlignment="1" applyProtection="1">
      <alignment horizontal="center"/>
    </xf>
    <xf numFmtId="165" fontId="1" fillId="3" borderId="0" xfId="1" applyNumberFormat="1" applyFont="1" applyFill="1" applyAlignment="1" applyProtection="1">
      <alignment horizontal="center"/>
      <protection locked="0"/>
    </xf>
    <xf numFmtId="166" fontId="1" fillId="0" borderId="0" xfId="1" applyNumberFormat="1" applyFont="1" applyFill="1" applyAlignment="1" applyProtection="1">
      <alignment horizontal="center"/>
    </xf>
    <xf numFmtId="167" fontId="1" fillId="3" borderId="0" xfId="1" applyNumberFormat="1" applyFont="1" applyFill="1" applyAlignment="1" applyProtection="1">
      <alignment horizontal="center"/>
      <protection locked="0"/>
    </xf>
    <xf numFmtId="168" fontId="1" fillId="2" borderId="0" xfId="1" applyNumberFormat="1" applyFont="1" applyFill="1" applyAlignment="1" applyProtection="1">
      <alignment horizontal="center"/>
    </xf>
    <xf numFmtId="169" fontId="1" fillId="2" borderId="0" xfId="1" applyNumberFormat="1" applyFont="1" applyFill="1" applyAlignment="1" applyProtection="1">
      <alignment horizontal="center"/>
    </xf>
    <xf numFmtId="170" fontId="1" fillId="3" borderId="0" xfId="2" applyNumberFormat="1" applyFont="1" applyFill="1" applyAlignment="1" applyProtection="1">
      <alignment horizontal="center"/>
      <protection locked="0"/>
    </xf>
    <xf numFmtId="170" fontId="1" fillId="2" borderId="0" xfId="2" applyNumberFormat="1" applyFont="1" applyFill="1" applyAlignment="1" applyProtection="1">
      <alignment horizontal="center"/>
    </xf>
    <xf numFmtId="10" fontId="1" fillId="2" borderId="0" xfId="3" applyNumberFormat="1" applyFont="1" applyFill="1" applyAlignment="1" applyProtection="1">
      <alignment horizontal="center"/>
    </xf>
    <xf numFmtId="171" fontId="1" fillId="0" borderId="0" xfId="1" applyNumberFormat="1" applyFont="1" applyProtection="1"/>
    <xf numFmtId="14" fontId="5" fillId="3" borderId="0" xfId="0" applyNumberFormat="1" applyFont="1" applyFill="1" applyBorder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165" fontId="1" fillId="3" borderId="0" xfId="1" applyNumberFormat="1" applyFill="1" applyAlignment="1" applyProtection="1">
      <alignment horizontal="center"/>
      <protection locked="0"/>
    </xf>
    <xf numFmtId="167" fontId="1" fillId="3" borderId="0" xfId="1" applyNumberFormat="1" applyFill="1" applyAlignment="1" applyProtection="1">
      <alignment horizontal="center"/>
      <protection locked="0"/>
    </xf>
    <xf numFmtId="0" fontId="4" fillId="2" borderId="2" xfId="1" applyFont="1" applyFill="1" applyBorder="1" applyAlignment="1" applyProtection="1">
      <alignment horizontal="left"/>
    </xf>
    <xf numFmtId="0" fontId="4" fillId="2" borderId="3" xfId="1" applyFont="1" applyFill="1" applyBorder="1" applyAlignment="1" applyProtection="1">
      <alignment horizontal="left"/>
    </xf>
    <xf numFmtId="0" fontId="4" fillId="2" borderId="3" xfId="1" applyFont="1" applyFill="1" applyBorder="1" applyAlignment="1" applyProtection="1">
      <alignment horizontal="center"/>
    </xf>
    <xf numFmtId="38" fontId="4" fillId="2" borderId="3" xfId="1" applyNumberFormat="1" applyFont="1" applyFill="1" applyBorder="1" applyAlignment="1" applyProtection="1">
      <alignment horizontal="center"/>
    </xf>
    <xf numFmtId="167" fontId="4" fillId="2" borderId="3" xfId="2" applyNumberFormat="1" applyFont="1" applyFill="1" applyBorder="1" applyAlignment="1" applyProtection="1">
      <alignment horizontal="center"/>
    </xf>
    <xf numFmtId="171" fontId="4" fillId="2" borderId="3" xfId="2" applyNumberFormat="1" applyFont="1" applyFill="1" applyBorder="1" applyAlignment="1" applyProtection="1">
      <alignment horizontal="center"/>
    </xf>
    <xf numFmtId="171" fontId="4" fillId="2" borderId="4" xfId="2" applyNumberFormat="1" applyFont="1" applyFill="1" applyBorder="1" applyAlignment="1" applyProtection="1">
      <alignment horizontal="center"/>
    </xf>
    <xf numFmtId="10" fontId="4" fillId="2" borderId="4" xfId="3" applyNumberFormat="1" applyFont="1" applyFill="1" applyBorder="1" applyAlignment="1" applyProtection="1">
      <alignment horizontal="center"/>
    </xf>
    <xf numFmtId="0" fontId="4" fillId="0" borderId="0" xfId="1" applyFont="1" applyProtection="1"/>
    <xf numFmtId="38" fontId="1" fillId="0" borderId="0" xfId="1" applyNumberFormat="1" applyProtection="1"/>
    <xf numFmtId="165" fontId="1" fillId="0" borderId="0" xfId="1" applyNumberFormat="1" applyProtection="1"/>
    <xf numFmtId="170" fontId="1" fillId="3" borderId="0" xfId="2" applyNumberFormat="1" applyFont="1" applyFill="1" applyAlignment="1" applyProtection="1">
      <protection locked="0"/>
    </xf>
    <xf numFmtId="14" fontId="5" fillId="3" borderId="0" xfId="0" applyNumberFormat="1" applyFont="1" applyFill="1" applyAlignment="1" applyProtection="1">
      <alignment horizontal="center" vertical="center"/>
      <protection locked="0"/>
    </xf>
    <xf numFmtId="168" fontId="1" fillId="2" borderId="1" xfId="1" applyNumberFormat="1" applyFont="1" applyFill="1" applyBorder="1" applyAlignment="1" applyProtection="1">
      <alignment horizontal="center"/>
    </xf>
    <xf numFmtId="169" fontId="0" fillId="0" borderId="0" xfId="0" applyNumberFormat="1"/>
    <xf numFmtId="0" fontId="2" fillId="4" borderId="0" xfId="1" applyFont="1" applyFill="1" applyAlignment="1" applyProtection="1">
      <alignment horizontal="left"/>
    </xf>
  </cellXfs>
  <cellStyles count="4">
    <cellStyle name="Currency 4" xfId="2"/>
    <cellStyle name="Normal" xfId="0" builtinId="0"/>
    <cellStyle name="Normal 3" xfId="1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ase%20Trade%20Ou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 - WCS"/>
      <sheetName val="Instructions - WCS Occ &amp; Conc"/>
      <sheetName val="WCS"/>
      <sheetName val="WCS Occ &amp; Conc"/>
      <sheetName val="Lease Information"/>
      <sheetName val="Notes"/>
      <sheetName val="YTD"/>
    </sheetNames>
    <sheetDataSet>
      <sheetData sheetId="0"/>
      <sheetData sheetId="1"/>
      <sheetData sheetId="2"/>
      <sheetData sheetId="3">
        <row r="8">
          <cell r="A8" t="str">
            <v>A1</v>
          </cell>
          <cell r="B8" t="str">
            <v>1X1</v>
          </cell>
          <cell r="C8">
            <v>24</v>
          </cell>
          <cell r="D8">
            <v>934</v>
          </cell>
        </row>
        <row r="9">
          <cell r="A9" t="str">
            <v>A2</v>
          </cell>
          <cell r="B9" t="str">
            <v>1X1.5</v>
          </cell>
          <cell r="C9">
            <v>27</v>
          </cell>
          <cell r="D9">
            <v>1077</v>
          </cell>
        </row>
        <row r="10">
          <cell r="A10" t="str">
            <v>A3</v>
          </cell>
          <cell r="B10" t="str">
            <v>1X1.5</v>
          </cell>
          <cell r="C10">
            <v>24</v>
          </cell>
          <cell r="D10">
            <v>1248</v>
          </cell>
        </row>
        <row r="11">
          <cell r="A11" t="str">
            <v>A3A</v>
          </cell>
          <cell r="B11" t="str">
            <v>1X1.5</v>
          </cell>
          <cell r="C11">
            <v>12</v>
          </cell>
          <cell r="D11">
            <v>1292</v>
          </cell>
        </row>
        <row r="12">
          <cell r="A12" t="str">
            <v>A4</v>
          </cell>
          <cell r="B12" t="str">
            <v>1X1</v>
          </cell>
          <cell r="C12">
            <v>4</v>
          </cell>
          <cell r="D12">
            <v>1097</v>
          </cell>
        </row>
        <row r="13">
          <cell r="A13" t="str">
            <v>A5</v>
          </cell>
          <cell r="B13" t="str">
            <v>1X1.5</v>
          </cell>
          <cell r="C13">
            <v>6</v>
          </cell>
          <cell r="D13">
            <v>1542</v>
          </cell>
        </row>
        <row r="14">
          <cell r="A14" t="str">
            <v>B1</v>
          </cell>
          <cell r="B14" t="str">
            <v>2X2</v>
          </cell>
          <cell r="C14">
            <v>5</v>
          </cell>
          <cell r="D14">
            <v>1320</v>
          </cell>
        </row>
        <row r="15">
          <cell r="A15" t="str">
            <v>B2</v>
          </cell>
          <cell r="B15" t="str">
            <v>2X2</v>
          </cell>
          <cell r="C15">
            <v>6</v>
          </cell>
          <cell r="D15">
            <v>1398</v>
          </cell>
        </row>
        <row r="16">
          <cell r="A16" t="str">
            <v>B3</v>
          </cell>
          <cell r="B16" t="str">
            <v>2X2</v>
          </cell>
          <cell r="C16">
            <v>12</v>
          </cell>
          <cell r="D16">
            <v>1408</v>
          </cell>
        </row>
        <row r="17">
          <cell r="A17" t="str">
            <v>B4</v>
          </cell>
          <cell r="B17" t="str">
            <v>2X2</v>
          </cell>
          <cell r="C17">
            <v>2</v>
          </cell>
          <cell r="D17">
            <v>1423</v>
          </cell>
        </row>
        <row r="18">
          <cell r="A18" t="str">
            <v>B5</v>
          </cell>
          <cell r="B18" t="str">
            <v>2X2</v>
          </cell>
          <cell r="C18">
            <v>6</v>
          </cell>
          <cell r="D18">
            <v>1436</v>
          </cell>
        </row>
        <row r="19">
          <cell r="A19" t="str">
            <v>B6</v>
          </cell>
          <cell r="B19" t="str">
            <v>2X2</v>
          </cell>
          <cell r="C19">
            <v>21</v>
          </cell>
          <cell r="D19">
            <v>1453</v>
          </cell>
        </row>
        <row r="20">
          <cell r="A20" t="str">
            <v>B7</v>
          </cell>
          <cell r="B20" t="str">
            <v>2X2</v>
          </cell>
          <cell r="C20">
            <v>6</v>
          </cell>
          <cell r="D20">
            <v>1466</v>
          </cell>
        </row>
        <row r="21">
          <cell r="A21" t="str">
            <v>B8</v>
          </cell>
          <cell r="B21" t="str">
            <v>2X2</v>
          </cell>
          <cell r="C21">
            <v>2</v>
          </cell>
          <cell r="D21">
            <v>1484</v>
          </cell>
        </row>
        <row r="22">
          <cell r="A22" t="str">
            <v>B9</v>
          </cell>
          <cell r="B22" t="str">
            <v>2X2.5</v>
          </cell>
          <cell r="C22">
            <v>7</v>
          </cell>
          <cell r="D22">
            <v>1562</v>
          </cell>
        </row>
        <row r="23">
          <cell r="A23" t="str">
            <v>Bb1</v>
          </cell>
          <cell r="B23" t="str">
            <v>2X2.5</v>
          </cell>
          <cell r="C23">
            <v>6</v>
          </cell>
          <cell r="D23">
            <v>1574</v>
          </cell>
        </row>
        <row r="24">
          <cell r="A24" t="str">
            <v>Bb2</v>
          </cell>
          <cell r="B24" t="str">
            <v>2X2.5</v>
          </cell>
          <cell r="C24">
            <v>1</v>
          </cell>
          <cell r="D24">
            <v>1589</v>
          </cell>
        </row>
        <row r="25">
          <cell r="A25" t="str">
            <v>Bb3</v>
          </cell>
          <cell r="B25" t="str">
            <v>2X2</v>
          </cell>
          <cell r="C25">
            <v>6</v>
          </cell>
          <cell r="D25">
            <v>1590</v>
          </cell>
        </row>
        <row r="26">
          <cell r="A26" t="str">
            <v>Bb4</v>
          </cell>
          <cell r="B26" t="str">
            <v>2X2.5</v>
          </cell>
          <cell r="C26">
            <v>22</v>
          </cell>
          <cell r="D26">
            <v>1657</v>
          </cell>
        </row>
        <row r="27">
          <cell r="A27" t="str">
            <v>Bb5</v>
          </cell>
          <cell r="B27" t="str">
            <v>2X2.5</v>
          </cell>
          <cell r="C27">
            <v>23</v>
          </cell>
          <cell r="D27">
            <v>1671</v>
          </cell>
        </row>
        <row r="28">
          <cell r="A28" t="str">
            <v>C1</v>
          </cell>
          <cell r="B28" t="str">
            <v>3X2.5</v>
          </cell>
          <cell r="C28">
            <v>6</v>
          </cell>
          <cell r="D28">
            <v>1912</v>
          </cell>
        </row>
        <row r="29">
          <cell r="A29" t="str">
            <v>C2</v>
          </cell>
          <cell r="B29" t="str">
            <v>3X3</v>
          </cell>
          <cell r="C29">
            <v>1</v>
          </cell>
          <cell r="D29">
            <v>2046</v>
          </cell>
        </row>
        <row r="30">
          <cell r="A30" t="str">
            <v>C3</v>
          </cell>
          <cell r="B30" t="str">
            <v>3X3</v>
          </cell>
          <cell r="C30">
            <v>6</v>
          </cell>
          <cell r="D30">
            <v>2324</v>
          </cell>
        </row>
        <row r="31">
          <cell r="A31">
            <v>0</v>
          </cell>
          <cell r="B31" t="str">
            <v>Guest</v>
          </cell>
          <cell r="C31">
            <v>1</v>
          </cell>
          <cell r="D31">
            <v>441</v>
          </cell>
        </row>
        <row r="32">
          <cell r="A32" t="str">
            <v>T1</v>
          </cell>
          <cell r="B32" t="str">
            <v>2X2.5 TH</v>
          </cell>
          <cell r="C32">
            <v>2</v>
          </cell>
          <cell r="D32">
            <v>1986</v>
          </cell>
        </row>
        <row r="33">
          <cell r="A33" t="str">
            <v>T2</v>
          </cell>
          <cell r="B33" t="str">
            <v>2X2.5 TH</v>
          </cell>
          <cell r="C33">
            <v>8</v>
          </cell>
          <cell r="D33">
            <v>2053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topLeftCell="A49" workbookViewId="0">
      <selection activeCell="S50" sqref="S50"/>
    </sheetView>
  </sheetViews>
  <sheetFormatPr defaultRowHeight="15" x14ac:dyDescent="0.25"/>
  <sheetData>
    <row r="1" spans="1:18" ht="15.75" x14ac:dyDescent="0.25">
      <c r="A1" s="43" t="s">
        <v>44</v>
      </c>
      <c r="B1" s="43"/>
      <c r="C1" s="3"/>
      <c r="D1" s="3"/>
      <c r="E1" s="4"/>
      <c r="F1" s="4"/>
      <c r="G1" s="4"/>
      <c r="H1" s="3"/>
      <c r="I1" s="3"/>
      <c r="J1" s="3"/>
      <c r="K1" s="6" t="s">
        <v>0</v>
      </c>
      <c r="L1" s="6"/>
      <c r="M1" s="6"/>
      <c r="N1" s="6"/>
      <c r="O1" s="5"/>
      <c r="P1" s="6" t="s">
        <v>1</v>
      </c>
      <c r="Q1" s="6"/>
      <c r="R1" s="1"/>
    </row>
    <row r="2" spans="1:18" ht="48" thickBot="1" x14ac:dyDescent="0.3">
      <c r="A2" s="7" t="s">
        <v>2</v>
      </c>
      <c r="B2" s="7" t="s">
        <v>3</v>
      </c>
      <c r="C2" s="7" t="s">
        <v>4</v>
      </c>
      <c r="D2" s="7" t="s">
        <v>5</v>
      </c>
      <c r="E2" s="7" t="s">
        <v>6</v>
      </c>
      <c r="F2" s="7" t="s">
        <v>7</v>
      </c>
      <c r="G2" s="7" t="s">
        <v>8</v>
      </c>
      <c r="H2" s="7" t="s">
        <v>9</v>
      </c>
      <c r="I2" s="7" t="s">
        <v>10</v>
      </c>
      <c r="J2" s="7" t="s">
        <v>11</v>
      </c>
      <c r="K2" s="8" t="s">
        <v>12</v>
      </c>
      <c r="L2" s="8" t="s">
        <v>13</v>
      </c>
      <c r="M2" s="8" t="s">
        <v>14</v>
      </c>
      <c r="N2" s="8" t="s">
        <v>13</v>
      </c>
      <c r="O2" s="9" t="s">
        <v>15</v>
      </c>
      <c r="P2" s="8" t="s">
        <v>16</v>
      </c>
      <c r="Q2" s="8" t="s">
        <v>17</v>
      </c>
      <c r="R2" s="10"/>
    </row>
    <row r="3" spans="1:18" x14ac:dyDescent="0.25">
      <c r="A3" s="11" t="s">
        <v>45</v>
      </c>
      <c r="B3" s="12" t="s">
        <v>20</v>
      </c>
      <c r="C3" s="2" t="str">
        <f>IF(B3&lt;&gt;"",VLOOKUP($B3,'[1]WCS Occ &amp; Conc'!$A$8:$D$45,2,FALSE),"")</f>
        <v>1X1.5</v>
      </c>
      <c r="D3" s="13">
        <f>IF(C3&lt;&gt;"",VLOOKUP($B3,'[1]WCS Occ &amp; Conc'!$A$8:$D$45,4,FALSE),0)</f>
        <v>1248</v>
      </c>
      <c r="E3" s="14">
        <v>44452</v>
      </c>
      <c r="F3" s="14">
        <v>44847</v>
      </c>
      <c r="G3" s="15">
        <f t="shared" ref="G3:G37" si="0">IF(F3-E3&gt;0,((F3-E3)/(365/12)),0)</f>
        <v>12.986301369863012</v>
      </c>
      <c r="H3" s="16">
        <v>2360</v>
      </c>
      <c r="I3" s="16">
        <v>2360</v>
      </c>
      <c r="J3" s="16">
        <v>0</v>
      </c>
      <c r="K3" s="17">
        <f t="shared" ref="K3:K37" si="1">IF(B3&gt;0,H3-J3,0)</f>
        <v>2360</v>
      </c>
      <c r="L3" s="18">
        <f t="shared" ref="L3:L37" si="2">IF(ISERR(K3/D3),0,K3/D3)</f>
        <v>1.891025641025641</v>
      </c>
      <c r="M3" s="17">
        <f t="shared" ref="M3:M37" si="3">IF(AND(B3&gt;0,G3&gt;0,H3&gt;0),((G3-I3/H3)*K3/G3),0)</f>
        <v>2178.2700421940931</v>
      </c>
      <c r="N3" s="18">
        <f t="shared" ref="N3:N37" si="4">IF(ISERR(M3/D3),0,M3/D3)</f>
        <v>1.7454086876555233</v>
      </c>
      <c r="O3" s="39">
        <v>2320</v>
      </c>
      <c r="P3" s="20">
        <f>IF(G3&gt;0,K3-O3,0)</f>
        <v>40</v>
      </c>
      <c r="Q3" s="21">
        <f t="shared" ref="Q3:Q37" si="5">IF(ISERR(P3/O3),0,P3/O3)</f>
        <v>1.7241379310344827E-2</v>
      </c>
      <c r="R3" s="22"/>
    </row>
    <row r="4" spans="1:18" x14ac:dyDescent="0.25">
      <c r="A4" s="24" t="s">
        <v>46</v>
      </c>
      <c r="B4" s="25" t="s">
        <v>39</v>
      </c>
      <c r="C4" s="2" t="str">
        <f>IF(B4&lt;&gt;"",VLOOKUP($B4,'[1]WCS Occ &amp; Conc'!$A$8:$D$45,2,FALSE),"")</f>
        <v>3X2.5</v>
      </c>
      <c r="D4" s="13">
        <f>IF(C4&lt;&gt;"",VLOOKUP($B4,'[1]WCS Occ &amp; Conc'!$A$8:$D$45,4,FALSE),0)</f>
        <v>1912</v>
      </c>
      <c r="E4" s="26">
        <v>44459</v>
      </c>
      <c r="F4" s="26">
        <v>44550</v>
      </c>
      <c r="G4" s="15">
        <f t="shared" si="0"/>
        <v>2.9917808219178079</v>
      </c>
      <c r="H4" s="27">
        <v>3919</v>
      </c>
      <c r="I4" s="27">
        <v>0</v>
      </c>
      <c r="J4" s="27">
        <v>0</v>
      </c>
      <c r="K4" s="17">
        <f t="shared" si="1"/>
        <v>3919</v>
      </c>
      <c r="L4" s="18">
        <f t="shared" si="2"/>
        <v>2.0496861924686192</v>
      </c>
      <c r="M4" s="17">
        <f t="shared" si="3"/>
        <v>3919</v>
      </c>
      <c r="N4" s="18">
        <f t="shared" si="4"/>
        <v>2.0496861924686192</v>
      </c>
      <c r="O4" s="39">
        <v>3839</v>
      </c>
      <c r="P4" s="20">
        <f t="shared" ref="P4:P38" si="6">IF(G4&gt;0,K4-O4,0)</f>
        <v>80</v>
      </c>
      <c r="Q4" s="21">
        <f t="shared" si="5"/>
        <v>2.083876009377442E-2</v>
      </c>
      <c r="R4" s="10"/>
    </row>
    <row r="5" spans="1:18" x14ac:dyDescent="0.25">
      <c r="A5" s="11" t="s">
        <v>47</v>
      </c>
      <c r="B5" s="12" t="s">
        <v>48</v>
      </c>
      <c r="C5" s="2" t="str">
        <f>IF(B5&lt;&gt;"",VLOOKUP($B5,'[1]WCS Occ &amp; Conc'!$A$8:$D$45,2,FALSE),"")</f>
        <v>1X1</v>
      </c>
      <c r="D5" s="13">
        <f>IF(C5&lt;&gt;"",VLOOKUP($B5,'[1]WCS Occ &amp; Conc'!$A$8:$D$45,4,FALSE),0)</f>
        <v>1097</v>
      </c>
      <c r="E5" s="26">
        <v>44462</v>
      </c>
      <c r="F5" s="26">
        <v>44855</v>
      </c>
      <c r="G5" s="15">
        <f t="shared" si="0"/>
        <v>12.920547945205479</v>
      </c>
      <c r="H5" s="27">
        <v>1945</v>
      </c>
      <c r="I5" s="27">
        <v>1945</v>
      </c>
      <c r="J5" s="27">
        <v>0</v>
      </c>
      <c r="K5" s="17">
        <f t="shared" si="1"/>
        <v>1945</v>
      </c>
      <c r="L5" s="18">
        <f t="shared" si="2"/>
        <v>1.7730173199635368</v>
      </c>
      <c r="M5" s="17">
        <f t="shared" si="3"/>
        <v>1794.464588634436</v>
      </c>
      <c r="N5" s="18">
        <f t="shared" si="4"/>
        <v>1.6357926970231869</v>
      </c>
      <c r="O5" s="39">
        <v>1616</v>
      </c>
      <c r="P5" s="20">
        <f t="shared" si="6"/>
        <v>329</v>
      </c>
      <c r="Q5" s="21">
        <f t="shared" si="5"/>
        <v>0.20358910891089108</v>
      </c>
      <c r="R5" s="10"/>
    </row>
    <row r="6" spans="1:18" x14ac:dyDescent="0.25">
      <c r="A6" s="11" t="s">
        <v>49</v>
      </c>
      <c r="B6" s="12" t="s">
        <v>50</v>
      </c>
      <c r="C6" s="2" t="str">
        <f>IF(B6&lt;&gt;"",VLOOKUP($B6,'[1]WCS Occ &amp; Conc'!$A$8:$D$45,2,FALSE),"")</f>
        <v>3X3</v>
      </c>
      <c r="D6" s="13">
        <f>IF(C6&lt;&gt;"",VLOOKUP($B6,'[1]WCS Occ &amp; Conc'!$A$8:$D$45,4,FALSE),0)</f>
        <v>2324</v>
      </c>
      <c r="E6" s="14">
        <v>44462</v>
      </c>
      <c r="F6" s="14">
        <v>44674</v>
      </c>
      <c r="G6" s="15">
        <f t="shared" si="0"/>
        <v>6.9698630136986299</v>
      </c>
      <c r="H6" s="27">
        <v>5350</v>
      </c>
      <c r="I6" s="27">
        <v>0</v>
      </c>
      <c r="J6" s="27">
        <v>0</v>
      </c>
      <c r="K6" s="17">
        <f t="shared" si="1"/>
        <v>5350</v>
      </c>
      <c r="L6" s="18">
        <f t="shared" si="2"/>
        <v>2.302065404475043</v>
      </c>
      <c r="M6" s="17">
        <f t="shared" si="3"/>
        <v>5350</v>
      </c>
      <c r="N6" s="18">
        <f t="shared" si="4"/>
        <v>2.302065404475043</v>
      </c>
      <c r="O6" s="39">
        <v>4550</v>
      </c>
      <c r="P6" s="20">
        <f t="shared" si="6"/>
        <v>800</v>
      </c>
      <c r="Q6" s="21">
        <f t="shared" si="5"/>
        <v>0.17582417582417584</v>
      </c>
      <c r="R6" s="10"/>
    </row>
    <row r="7" spans="1:18" x14ac:dyDescent="0.25">
      <c r="A7" s="24" t="s">
        <v>51</v>
      </c>
      <c r="B7" s="25" t="s">
        <v>50</v>
      </c>
      <c r="C7" s="2" t="str">
        <f>IF(B7&lt;&gt;"",VLOOKUP($B7,'[1]WCS Occ &amp; Conc'!$A$8:$D$45,2,FALSE),"")</f>
        <v>3X3</v>
      </c>
      <c r="D7" s="13">
        <f>IF(C7&lt;&gt;"",VLOOKUP($B7,'[1]WCS Occ &amp; Conc'!$A$8:$D$45,4,FALSE),0)</f>
        <v>2324</v>
      </c>
      <c r="E7" s="26">
        <v>44465</v>
      </c>
      <c r="F7" s="26">
        <v>44590</v>
      </c>
      <c r="G7" s="15">
        <f t="shared" si="0"/>
        <v>4.10958904109589</v>
      </c>
      <c r="H7" s="16">
        <v>5395</v>
      </c>
      <c r="I7" s="16">
        <v>0</v>
      </c>
      <c r="J7" s="16">
        <v>0</v>
      </c>
      <c r="K7" s="17">
        <f t="shared" si="1"/>
        <v>5395</v>
      </c>
      <c r="L7" s="18">
        <f t="shared" si="2"/>
        <v>2.3214285714285716</v>
      </c>
      <c r="M7" s="17">
        <f t="shared" si="3"/>
        <v>5395</v>
      </c>
      <c r="N7" s="18">
        <f t="shared" si="4"/>
        <v>2.3214285714285716</v>
      </c>
      <c r="O7" s="19">
        <v>4845</v>
      </c>
      <c r="P7" s="20">
        <f t="shared" si="6"/>
        <v>550</v>
      </c>
      <c r="Q7" s="21">
        <f t="shared" si="5"/>
        <v>0.11351909184726522</v>
      </c>
      <c r="R7" s="10"/>
    </row>
    <row r="8" spans="1:18" x14ac:dyDescent="0.25">
      <c r="A8" s="11" t="s">
        <v>52</v>
      </c>
      <c r="B8" s="12" t="s">
        <v>36</v>
      </c>
      <c r="C8" s="2" t="str">
        <f>IF(B8&lt;&gt;"",VLOOKUP($B8,'[1]WCS Occ &amp; Conc'!$A$8:$D$45,2,FALSE),"")</f>
        <v>1X1</v>
      </c>
      <c r="D8" s="13">
        <f>IF(C8&lt;&gt;"",VLOOKUP($B8,'[1]WCS Occ &amp; Conc'!$A$8:$D$45,4,FALSE),0)</f>
        <v>934</v>
      </c>
      <c r="E8" s="14">
        <v>44465</v>
      </c>
      <c r="F8" s="14">
        <v>44860</v>
      </c>
      <c r="G8" s="15">
        <f t="shared" si="0"/>
        <v>12.986301369863012</v>
      </c>
      <c r="H8" s="27">
        <v>1870</v>
      </c>
      <c r="I8" s="27">
        <v>1870</v>
      </c>
      <c r="J8" s="27">
        <v>0</v>
      </c>
      <c r="K8" s="17">
        <f t="shared" si="1"/>
        <v>1870</v>
      </c>
      <c r="L8" s="18">
        <f t="shared" si="2"/>
        <v>2.0021413276231264</v>
      </c>
      <c r="M8" s="17">
        <f t="shared" si="3"/>
        <v>1726.0021097046415</v>
      </c>
      <c r="N8" s="18">
        <f t="shared" si="4"/>
        <v>1.8479679975424428</v>
      </c>
      <c r="O8" s="39">
        <v>1600</v>
      </c>
      <c r="P8" s="20">
        <f t="shared" si="6"/>
        <v>270</v>
      </c>
      <c r="Q8" s="21">
        <f t="shared" si="5"/>
        <v>0.16875000000000001</v>
      </c>
      <c r="R8" s="10"/>
    </row>
    <row r="9" spans="1:18" x14ac:dyDescent="0.25">
      <c r="A9" s="24" t="s">
        <v>53</v>
      </c>
      <c r="B9" s="25" t="s">
        <v>20</v>
      </c>
      <c r="C9" s="2" t="str">
        <f>IF(B9&lt;&gt;"",VLOOKUP($B9,'[1]WCS Occ &amp; Conc'!$A$8:$D$45,2,FALSE),"")</f>
        <v>1X1.5</v>
      </c>
      <c r="D9" s="13">
        <f>IF(C9&lt;&gt;"",VLOOKUP($B9,'[1]WCS Occ &amp; Conc'!$A$8:$D$45,4,FALSE),0)</f>
        <v>1248</v>
      </c>
      <c r="E9" s="26">
        <v>44478</v>
      </c>
      <c r="F9" s="26">
        <v>44874</v>
      </c>
      <c r="G9" s="15">
        <f t="shared" si="0"/>
        <v>13.019178082191781</v>
      </c>
      <c r="H9" s="16">
        <v>2295</v>
      </c>
      <c r="I9" s="16">
        <v>2295</v>
      </c>
      <c r="J9" s="16">
        <v>0</v>
      </c>
      <c r="K9" s="17">
        <f t="shared" si="1"/>
        <v>2295</v>
      </c>
      <c r="L9" s="18">
        <f t="shared" si="2"/>
        <v>1.8389423076923077</v>
      </c>
      <c r="M9" s="17">
        <f t="shared" si="3"/>
        <v>2118.721590909091</v>
      </c>
      <c r="N9" s="18">
        <f t="shared" si="4"/>
        <v>1.6976935824592074</v>
      </c>
      <c r="O9" s="19">
        <v>2010</v>
      </c>
      <c r="P9" s="20">
        <f t="shared" si="6"/>
        <v>285</v>
      </c>
      <c r="Q9" s="21">
        <f t="shared" si="5"/>
        <v>0.1417910447761194</v>
      </c>
      <c r="R9" s="10"/>
    </row>
    <row r="10" spans="1:18" x14ac:dyDescent="0.25">
      <c r="A10" s="11" t="s">
        <v>54</v>
      </c>
      <c r="B10" s="12" t="s">
        <v>36</v>
      </c>
      <c r="C10" s="2" t="str">
        <f>IF(B10&lt;&gt;"",VLOOKUP($B10,'[1]WCS Occ &amp; Conc'!$A$8:$D$45,2,FALSE),"")</f>
        <v>1X1</v>
      </c>
      <c r="D10" s="13">
        <f>IF(C10&lt;&gt;"",VLOOKUP($B10,'[1]WCS Occ &amp; Conc'!$A$8:$D$45,4,FALSE),0)</f>
        <v>934</v>
      </c>
      <c r="E10" s="14">
        <v>44475</v>
      </c>
      <c r="F10" s="14">
        <v>44871</v>
      </c>
      <c r="G10" s="15">
        <f t="shared" si="0"/>
        <v>13.019178082191781</v>
      </c>
      <c r="H10" s="27">
        <v>2215</v>
      </c>
      <c r="I10" s="27">
        <v>2215</v>
      </c>
      <c r="J10" s="27">
        <v>0</v>
      </c>
      <c r="K10" s="17">
        <f t="shared" si="1"/>
        <v>2215</v>
      </c>
      <c r="L10" s="18">
        <f t="shared" si="2"/>
        <v>2.3715203426124196</v>
      </c>
      <c r="M10" s="17">
        <f t="shared" si="3"/>
        <v>2044.8663720538721</v>
      </c>
      <c r="N10" s="18">
        <f t="shared" si="4"/>
        <v>2.1893644240405483</v>
      </c>
      <c r="O10" s="39">
        <v>1938</v>
      </c>
      <c r="P10" s="20">
        <f t="shared" si="6"/>
        <v>277</v>
      </c>
      <c r="Q10" s="21">
        <f t="shared" si="5"/>
        <v>0.14293085655314758</v>
      </c>
      <c r="R10" s="10"/>
    </row>
    <row r="11" spans="1:18" x14ac:dyDescent="0.25">
      <c r="A11" s="11" t="s">
        <v>55</v>
      </c>
      <c r="B11" s="12" t="s">
        <v>23</v>
      </c>
      <c r="C11" s="2" t="str">
        <f>IF(B11&lt;&gt;"",VLOOKUP($B11,'[1]WCS Occ &amp; Conc'!$A$8:$D$45,2,FALSE),"")</f>
        <v>2X2.5</v>
      </c>
      <c r="D11" s="13">
        <f>IF(C11&lt;&gt;"",VLOOKUP($B11,'[1]WCS Occ &amp; Conc'!$A$8:$D$45,4,FALSE),0)</f>
        <v>1671</v>
      </c>
      <c r="E11" s="14">
        <v>44485</v>
      </c>
      <c r="F11" s="14">
        <v>44881</v>
      </c>
      <c r="G11" s="15">
        <f t="shared" si="0"/>
        <v>13.019178082191781</v>
      </c>
      <c r="H11" s="27">
        <v>3135</v>
      </c>
      <c r="I11" s="27">
        <v>3135</v>
      </c>
      <c r="J11" s="27">
        <v>0</v>
      </c>
      <c r="K11" s="17">
        <f t="shared" si="1"/>
        <v>3135</v>
      </c>
      <c r="L11" s="18">
        <f t="shared" si="2"/>
        <v>1.8761220825852782</v>
      </c>
      <c r="M11" s="17">
        <f t="shared" si="3"/>
        <v>2894.2013888888887</v>
      </c>
      <c r="N11" s="18">
        <f t="shared" si="4"/>
        <v>1.7320175876055588</v>
      </c>
      <c r="O11" s="39">
        <v>2830</v>
      </c>
      <c r="P11" s="20">
        <f t="shared" si="6"/>
        <v>305</v>
      </c>
      <c r="Q11" s="21">
        <f t="shared" si="5"/>
        <v>0.10777385159010601</v>
      </c>
      <c r="R11" s="10"/>
    </row>
    <row r="12" spans="1:18" x14ac:dyDescent="0.25">
      <c r="A12" s="24" t="s">
        <v>56</v>
      </c>
      <c r="B12" s="25" t="s">
        <v>23</v>
      </c>
      <c r="C12" s="2" t="str">
        <f>IF(B12&lt;&gt;"",VLOOKUP($B12,'[1]WCS Occ &amp; Conc'!$A$8:$D$45,2,FALSE),"")</f>
        <v>2X2.5</v>
      </c>
      <c r="D12" s="13">
        <f>IF(C12&lt;&gt;"",VLOOKUP($B12,'[1]WCS Occ &amp; Conc'!$A$8:$D$45,4,FALSE),0)</f>
        <v>1671</v>
      </c>
      <c r="E12" s="26">
        <v>44481</v>
      </c>
      <c r="F12" s="26">
        <v>44573</v>
      </c>
      <c r="G12" s="15">
        <f t="shared" si="0"/>
        <v>3.0246575342465754</v>
      </c>
      <c r="H12" s="16">
        <v>3735</v>
      </c>
      <c r="I12" s="16">
        <v>0</v>
      </c>
      <c r="J12" s="16">
        <v>0</v>
      </c>
      <c r="K12" s="17">
        <f t="shared" si="1"/>
        <v>3735</v>
      </c>
      <c r="L12" s="18">
        <f t="shared" si="2"/>
        <v>2.2351885098743267</v>
      </c>
      <c r="M12" s="17">
        <f t="shared" si="3"/>
        <v>3735</v>
      </c>
      <c r="N12" s="18">
        <f t="shared" si="4"/>
        <v>2.2351885098743267</v>
      </c>
      <c r="O12" s="19">
        <v>3735</v>
      </c>
      <c r="P12" s="20">
        <f t="shared" si="6"/>
        <v>0</v>
      </c>
      <c r="Q12" s="21">
        <f t="shared" si="5"/>
        <v>0</v>
      </c>
      <c r="R12" s="10"/>
    </row>
    <row r="13" spans="1:18" x14ac:dyDescent="0.25">
      <c r="A13" s="11" t="s">
        <v>42</v>
      </c>
      <c r="B13" s="12" t="s">
        <v>23</v>
      </c>
      <c r="C13" s="2" t="str">
        <f>IF(B13&lt;&gt;"",VLOOKUP($B13,'[1]WCS Occ &amp; Conc'!$A$8:$D$45,2,FALSE),"")</f>
        <v>2X2.5</v>
      </c>
      <c r="D13" s="13">
        <f>IF(C13&lt;&gt;"",VLOOKUP($B13,'[1]WCS Occ &amp; Conc'!$A$8:$D$45,4,FALSE),0)</f>
        <v>1671</v>
      </c>
      <c r="E13" s="14">
        <v>44484</v>
      </c>
      <c r="F13" s="14">
        <v>44880</v>
      </c>
      <c r="G13" s="15">
        <f t="shared" si="0"/>
        <v>13.019178082191781</v>
      </c>
      <c r="H13" s="27">
        <v>3255</v>
      </c>
      <c r="I13" s="27">
        <v>3255</v>
      </c>
      <c r="J13" s="27">
        <v>0</v>
      </c>
      <c r="K13" s="17">
        <f t="shared" si="1"/>
        <v>3255</v>
      </c>
      <c r="L13" s="18">
        <f t="shared" si="2"/>
        <v>1.947935368043088</v>
      </c>
      <c r="M13" s="17">
        <f t="shared" si="3"/>
        <v>3004.9842171717173</v>
      </c>
      <c r="N13" s="18">
        <f t="shared" si="4"/>
        <v>1.7983149115330446</v>
      </c>
      <c r="O13" s="39">
        <v>3448</v>
      </c>
      <c r="P13" s="20">
        <f t="shared" si="6"/>
        <v>-193</v>
      </c>
      <c r="Q13" s="21">
        <f t="shared" si="5"/>
        <v>-5.5974477958236658E-2</v>
      </c>
      <c r="R13" s="10"/>
    </row>
    <row r="14" spans="1:18" x14ac:dyDescent="0.25">
      <c r="A14" s="11" t="s">
        <v>57</v>
      </c>
      <c r="B14" s="12" t="s">
        <v>29</v>
      </c>
      <c r="C14" s="2" t="str">
        <f>IF(B14&lt;&gt;"",VLOOKUP($B14,'[1]WCS Occ &amp; Conc'!$A$8:$D$45,2,FALSE),"")</f>
        <v>2X2</v>
      </c>
      <c r="D14" s="13">
        <f>IF(C14&lt;&gt;"",VLOOKUP($B14,'[1]WCS Occ &amp; Conc'!$A$8:$D$45,4,FALSE),0)</f>
        <v>1453</v>
      </c>
      <c r="E14" s="14">
        <v>44489</v>
      </c>
      <c r="F14" s="14">
        <v>44885</v>
      </c>
      <c r="G14" s="15">
        <f t="shared" si="0"/>
        <v>13.019178082191781</v>
      </c>
      <c r="H14" s="27">
        <v>2682</v>
      </c>
      <c r="I14" s="27">
        <v>2682</v>
      </c>
      <c r="J14" s="27">
        <v>0</v>
      </c>
      <c r="K14" s="17">
        <f t="shared" si="1"/>
        <v>2682</v>
      </c>
      <c r="L14" s="18">
        <f t="shared" si="2"/>
        <v>1.8458362009635239</v>
      </c>
      <c r="M14" s="17">
        <f t="shared" si="3"/>
        <v>2475.996212121212</v>
      </c>
      <c r="N14" s="18">
        <f t="shared" si="4"/>
        <v>1.7040579574130847</v>
      </c>
      <c r="O14" s="39">
        <v>2214</v>
      </c>
      <c r="P14" s="20">
        <f t="shared" si="6"/>
        <v>468</v>
      </c>
      <c r="Q14" s="21">
        <f t="shared" si="5"/>
        <v>0.21138211382113822</v>
      </c>
      <c r="R14" s="10"/>
    </row>
    <row r="15" spans="1:18" x14ac:dyDescent="0.25">
      <c r="A15" s="24" t="s">
        <v>58</v>
      </c>
      <c r="B15" s="25" t="s">
        <v>29</v>
      </c>
      <c r="C15" s="2" t="str">
        <f>IF(B15&lt;&gt;"",VLOOKUP($B15,'[1]WCS Occ &amp; Conc'!$A$8:$D$45,2,FALSE),"")</f>
        <v>2X2</v>
      </c>
      <c r="D15" s="13">
        <f>IF(C15&lt;&gt;"",VLOOKUP($B15,'[1]WCS Occ &amp; Conc'!$A$8:$D$45,4,FALSE),0)</f>
        <v>1453</v>
      </c>
      <c r="E15" s="26">
        <v>44491</v>
      </c>
      <c r="F15" s="26">
        <v>44887</v>
      </c>
      <c r="G15" s="15">
        <f t="shared" si="0"/>
        <v>13.019178082191781</v>
      </c>
      <c r="H15" s="16">
        <v>2617</v>
      </c>
      <c r="I15" s="16">
        <v>2617</v>
      </c>
      <c r="J15" s="16">
        <v>0</v>
      </c>
      <c r="K15" s="17">
        <f t="shared" si="1"/>
        <v>2617</v>
      </c>
      <c r="L15" s="18">
        <f t="shared" si="2"/>
        <v>1.8011011699931176</v>
      </c>
      <c r="M15" s="17">
        <f t="shared" si="3"/>
        <v>2415.9888468013469</v>
      </c>
      <c r="N15" s="18">
        <f t="shared" si="4"/>
        <v>1.6627590136279056</v>
      </c>
      <c r="O15" s="19">
        <v>2367</v>
      </c>
      <c r="P15" s="20">
        <f t="shared" si="6"/>
        <v>250</v>
      </c>
      <c r="Q15" s="21">
        <f t="shared" si="5"/>
        <v>0.10561892691170258</v>
      </c>
      <c r="R15" s="10"/>
    </row>
    <row r="16" spans="1:18" x14ac:dyDescent="0.25">
      <c r="A16" s="11" t="s">
        <v>59</v>
      </c>
      <c r="B16" s="12" t="s">
        <v>60</v>
      </c>
      <c r="C16" s="2" t="str">
        <f>IF(B16&lt;&gt;"",VLOOKUP($B16,'[1]WCS Occ &amp; Conc'!$A$8:$D$45,2,FALSE),"")</f>
        <v>2X2</v>
      </c>
      <c r="D16" s="13">
        <f>IF(C16&lt;&gt;"",VLOOKUP($B16,'[1]WCS Occ &amp; Conc'!$A$8:$D$45,4,FALSE),0)</f>
        <v>1590</v>
      </c>
      <c r="E16" s="14">
        <v>44491</v>
      </c>
      <c r="F16" s="14">
        <v>44887</v>
      </c>
      <c r="G16" s="15">
        <f t="shared" si="0"/>
        <v>13.019178082191781</v>
      </c>
      <c r="H16" s="27">
        <v>3799</v>
      </c>
      <c r="I16" s="27">
        <v>3799</v>
      </c>
      <c r="J16" s="27">
        <v>0</v>
      </c>
      <c r="K16" s="17">
        <f t="shared" si="1"/>
        <v>3799</v>
      </c>
      <c r="L16" s="18">
        <f t="shared" si="2"/>
        <v>2.389308176100629</v>
      </c>
      <c r="M16" s="17">
        <f t="shared" si="3"/>
        <v>3507.1997053872055</v>
      </c>
      <c r="N16" s="18">
        <f t="shared" si="4"/>
        <v>2.205785978230947</v>
      </c>
      <c r="O16" s="39">
        <v>3943</v>
      </c>
      <c r="P16" s="20">
        <f t="shared" si="6"/>
        <v>-144</v>
      </c>
      <c r="Q16" s="21">
        <f t="shared" si="5"/>
        <v>-3.652041592695917E-2</v>
      </c>
      <c r="R16" s="10"/>
    </row>
    <row r="17" spans="1:18" x14ac:dyDescent="0.25">
      <c r="A17" s="24" t="s">
        <v>61</v>
      </c>
      <c r="B17" s="25" t="s">
        <v>18</v>
      </c>
      <c r="C17" s="2" t="str">
        <f>IF(B17&lt;&gt;"",VLOOKUP($B17,'[1]WCS Occ &amp; Conc'!$A$8:$D$45,2,FALSE),"")</f>
        <v>2X2.5</v>
      </c>
      <c r="D17" s="13">
        <f>IF(C17&lt;&gt;"",VLOOKUP($B17,'[1]WCS Occ &amp; Conc'!$A$8:$D$45,4,FALSE),0)</f>
        <v>1657</v>
      </c>
      <c r="E17" s="26">
        <v>44498</v>
      </c>
      <c r="F17" s="26">
        <v>44894</v>
      </c>
      <c r="G17" s="15">
        <f t="shared" si="0"/>
        <v>13.019178082191781</v>
      </c>
      <c r="H17" s="16">
        <v>2988</v>
      </c>
      <c r="I17" s="16">
        <v>2988</v>
      </c>
      <c r="J17" s="16">
        <v>0</v>
      </c>
      <c r="K17" s="17">
        <f t="shared" si="1"/>
        <v>2988</v>
      </c>
      <c r="L17" s="18">
        <f t="shared" si="2"/>
        <v>1.8032589016294509</v>
      </c>
      <c r="M17" s="17">
        <f t="shared" si="3"/>
        <v>2758.4924242424245</v>
      </c>
      <c r="N17" s="18">
        <f t="shared" si="4"/>
        <v>1.6647510104058083</v>
      </c>
      <c r="O17" s="19">
        <v>2973</v>
      </c>
      <c r="P17" s="20">
        <f t="shared" si="6"/>
        <v>15</v>
      </c>
      <c r="Q17" s="21">
        <f t="shared" si="5"/>
        <v>5.0454086781029266E-3</v>
      </c>
      <c r="R17" s="10"/>
    </row>
    <row r="18" spans="1:18" x14ac:dyDescent="0.25">
      <c r="A18" s="11" t="s">
        <v>62</v>
      </c>
      <c r="B18" s="12" t="s">
        <v>60</v>
      </c>
      <c r="C18" s="2" t="str">
        <f>IF(B18&lt;&gt;"",VLOOKUP($B18,'[1]WCS Occ &amp; Conc'!$A$8:$D$45,2,FALSE),"")</f>
        <v>2X2</v>
      </c>
      <c r="D18" s="13">
        <f>IF(C18&lt;&gt;"",VLOOKUP($B18,'[1]WCS Occ &amp; Conc'!$A$8:$D$45,4,FALSE),0)</f>
        <v>1590</v>
      </c>
      <c r="E18" s="14">
        <v>44560</v>
      </c>
      <c r="F18" s="14">
        <v>44956</v>
      </c>
      <c r="G18" s="15">
        <f t="shared" si="0"/>
        <v>13.019178082191781</v>
      </c>
      <c r="H18" s="16">
        <v>3654</v>
      </c>
      <c r="I18" s="16">
        <v>3654</v>
      </c>
      <c r="J18" s="16">
        <v>0</v>
      </c>
      <c r="K18" s="17">
        <f t="shared" si="1"/>
        <v>3654</v>
      </c>
      <c r="L18" s="18">
        <f t="shared" si="2"/>
        <v>2.29811320754717</v>
      </c>
      <c r="M18" s="17">
        <f t="shared" si="3"/>
        <v>3373.337121212121</v>
      </c>
      <c r="N18" s="18">
        <f t="shared" si="4"/>
        <v>2.121595673718315</v>
      </c>
      <c r="O18" s="39">
        <v>3334</v>
      </c>
      <c r="P18" s="20">
        <f t="shared" si="6"/>
        <v>320</v>
      </c>
      <c r="Q18" s="21">
        <f t="shared" si="5"/>
        <v>9.5980803839232159E-2</v>
      </c>
      <c r="R18" s="10"/>
    </row>
    <row r="19" spans="1:18" x14ac:dyDescent="0.25">
      <c r="A19" s="24" t="s">
        <v>63</v>
      </c>
      <c r="B19" s="25" t="s">
        <v>36</v>
      </c>
      <c r="C19" s="2" t="str">
        <f>IF(B19&lt;&gt;"",VLOOKUP($B19,'[1]WCS Occ &amp; Conc'!$A$8:$D$45,2,FALSE),"")</f>
        <v>1X1</v>
      </c>
      <c r="D19" s="13">
        <f>IF(C19&lt;&gt;"",VLOOKUP($B19,'[1]WCS Occ &amp; Conc'!$A$8:$D$45,4,FALSE),0)</f>
        <v>934</v>
      </c>
      <c r="E19" s="26">
        <v>44568</v>
      </c>
      <c r="F19" s="26">
        <v>44749</v>
      </c>
      <c r="G19" s="15">
        <f t="shared" si="0"/>
        <v>5.9506849315068493</v>
      </c>
      <c r="H19" s="27">
        <v>2390</v>
      </c>
      <c r="I19" s="27">
        <v>0</v>
      </c>
      <c r="J19" s="27">
        <v>0</v>
      </c>
      <c r="K19" s="17">
        <f t="shared" si="1"/>
        <v>2390</v>
      </c>
      <c r="L19" s="18">
        <f t="shared" si="2"/>
        <v>2.5588865096359741</v>
      </c>
      <c r="M19" s="17">
        <f t="shared" si="3"/>
        <v>2390</v>
      </c>
      <c r="N19" s="18">
        <f t="shared" si="4"/>
        <v>2.5588865096359741</v>
      </c>
      <c r="O19" s="39">
        <v>1890</v>
      </c>
      <c r="P19" s="20">
        <f t="shared" si="6"/>
        <v>500</v>
      </c>
      <c r="Q19" s="21">
        <f t="shared" si="5"/>
        <v>0.26455026455026454</v>
      </c>
      <c r="R19" s="10"/>
    </row>
    <row r="20" spans="1:18" x14ac:dyDescent="0.25">
      <c r="A20" s="24" t="s">
        <v>64</v>
      </c>
      <c r="B20" s="25" t="s">
        <v>65</v>
      </c>
      <c r="C20" s="2" t="str">
        <f>IF(B20&lt;&gt;"",VLOOKUP($B20,'[1]WCS Occ &amp; Conc'!$A$8:$D$45,2,FALSE),"")</f>
        <v>1X1.5</v>
      </c>
      <c r="D20" s="13">
        <f>IF(C20&lt;&gt;"",VLOOKUP($B20,'[1]WCS Occ &amp; Conc'!$A$8:$D$45,4,FALSE),0)</f>
        <v>1542</v>
      </c>
      <c r="E20" s="26">
        <v>44565</v>
      </c>
      <c r="F20" s="26">
        <v>44961</v>
      </c>
      <c r="G20" s="15">
        <f t="shared" si="0"/>
        <v>13.019178082191781</v>
      </c>
      <c r="H20" s="27">
        <v>2790</v>
      </c>
      <c r="I20" s="27">
        <v>2790</v>
      </c>
      <c r="J20" s="27">
        <v>0</v>
      </c>
      <c r="K20" s="17">
        <f t="shared" si="1"/>
        <v>2790</v>
      </c>
      <c r="L20" s="18">
        <f t="shared" si="2"/>
        <v>1.8093385214007782</v>
      </c>
      <c r="M20" s="17">
        <f t="shared" si="3"/>
        <v>2575.7007575757575</v>
      </c>
      <c r="N20" s="18">
        <f t="shared" si="4"/>
        <v>1.6703636560154069</v>
      </c>
      <c r="O20" s="39">
        <v>2700</v>
      </c>
      <c r="P20" s="20">
        <f t="shared" si="6"/>
        <v>90</v>
      </c>
      <c r="Q20" s="21">
        <f t="shared" si="5"/>
        <v>3.3333333333333333E-2</v>
      </c>
      <c r="R20" s="10"/>
    </row>
    <row r="21" spans="1:18" x14ac:dyDescent="0.25">
      <c r="A21" s="24" t="s">
        <v>66</v>
      </c>
      <c r="B21" s="25" t="s">
        <v>22</v>
      </c>
      <c r="C21" s="2" t="str">
        <f>IF(B21&lt;&gt;"",VLOOKUP($B21,'[1]WCS Occ &amp; Conc'!$A$8:$D$45,2,FALSE),"")</f>
        <v>1X1.5</v>
      </c>
      <c r="D21" s="13">
        <f>IF(C21&lt;&gt;"",VLOOKUP($B21,'[1]WCS Occ &amp; Conc'!$A$8:$D$45,4,FALSE),0)</f>
        <v>1077</v>
      </c>
      <c r="E21" s="26">
        <v>44577</v>
      </c>
      <c r="F21" s="26">
        <v>44973</v>
      </c>
      <c r="G21" s="15">
        <f t="shared" si="0"/>
        <v>13.019178082191781</v>
      </c>
      <c r="H21" s="27">
        <v>1970</v>
      </c>
      <c r="I21" s="27">
        <v>1970</v>
      </c>
      <c r="J21" s="27">
        <v>0</v>
      </c>
      <c r="K21" s="17">
        <f t="shared" si="1"/>
        <v>1970</v>
      </c>
      <c r="L21" s="18">
        <f t="shared" si="2"/>
        <v>1.8291550603528319</v>
      </c>
      <c r="M21" s="17">
        <f t="shared" si="3"/>
        <v>1818.6847643097642</v>
      </c>
      <c r="N21" s="18">
        <f t="shared" si="4"/>
        <v>1.6886580912811182</v>
      </c>
      <c r="O21" s="39">
        <v>1970</v>
      </c>
      <c r="P21" s="20">
        <f t="shared" si="6"/>
        <v>0</v>
      </c>
      <c r="Q21" s="21">
        <f t="shared" si="5"/>
        <v>0</v>
      </c>
      <c r="R21" s="10"/>
    </row>
    <row r="22" spans="1:18" x14ac:dyDescent="0.25">
      <c r="A22" s="24" t="s">
        <v>67</v>
      </c>
      <c r="B22" s="25" t="s">
        <v>22</v>
      </c>
      <c r="C22" s="2" t="str">
        <f>IF(B22&lt;&gt;"",VLOOKUP($B22,'[1]WCS Occ &amp; Conc'!$A$8:$D$45,2,FALSE),"")</f>
        <v>1X1.5</v>
      </c>
      <c r="D22" s="13">
        <f>IF(C22&lt;&gt;"",VLOOKUP($B22,'[1]WCS Occ &amp; Conc'!$A$8:$D$45,4,FALSE),0)</f>
        <v>1077</v>
      </c>
      <c r="E22" s="26">
        <v>44575</v>
      </c>
      <c r="F22" s="26">
        <v>44971</v>
      </c>
      <c r="G22" s="15">
        <f t="shared" si="0"/>
        <v>13.019178082191781</v>
      </c>
      <c r="H22" s="27">
        <v>1860</v>
      </c>
      <c r="I22" s="27">
        <v>1860</v>
      </c>
      <c r="J22" s="27">
        <v>0</v>
      </c>
      <c r="K22" s="17">
        <f t="shared" si="1"/>
        <v>1860</v>
      </c>
      <c r="L22" s="18">
        <f t="shared" si="2"/>
        <v>1.7270194986072422</v>
      </c>
      <c r="M22" s="17">
        <f t="shared" si="3"/>
        <v>1717.1338383838386</v>
      </c>
      <c r="N22" s="18">
        <f t="shared" si="4"/>
        <v>1.5943675379608528</v>
      </c>
      <c r="O22" s="39">
        <v>1800</v>
      </c>
      <c r="P22" s="20">
        <f t="shared" si="6"/>
        <v>60</v>
      </c>
      <c r="Q22" s="21">
        <f t="shared" si="5"/>
        <v>3.3333333333333333E-2</v>
      </c>
      <c r="R22" s="10"/>
    </row>
    <row r="23" spans="1:18" x14ac:dyDescent="0.25">
      <c r="A23" s="24" t="s">
        <v>26</v>
      </c>
      <c r="B23" s="25" t="s">
        <v>27</v>
      </c>
      <c r="C23" s="2" t="str">
        <f>IF(B23&lt;&gt;"",VLOOKUP($B23,'[1]WCS Occ &amp; Conc'!$A$8:$D$45,2,FALSE),"")</f>
        <v>2X2</v>
      </c>
      <c r="D23" s="13">
        <f>IF(C23&lt;&gt;"",VLOOKUP($B23,'[1]WCS Occ &amp; Conc'!$A$8:$D$45,4,FALSE),0)</f>
        <v>1436</v>
      </c>
      <c r="E23" s="26">
        <v>44575</v>
      </c>
      <c r="F23" s="26">
        <v>44971</v>
      </c>
      <c r="G23" s="15">
        <f t="shared" si="0"/>
        <v>13.019178082191781</v>
      </c>
      <c r="H23" s="27">
        <v>2910</v>
      </c>
      <c r="I23" s="27">
        <v>2910</v>
      </c>
      <c r="J23" s="27">
        <v>0</v>
      </c>
      <c r="K23" s="17">
        <f t="shared" si="1"/>
        <v>2910</v>
      </c>
      <c r="L23" s="18">
        <f t="shared" si="2"/>
        <v>2.0264623955431755</v>
      </c>
      <c r="M23" s="17">
        <f t="shared" si="3"/>
        <v>2686.4835858585861</v>
      </c>
      <c r="N23" s="18">
        <f t="shared" si="4"/>
        <v>1.870810296558904</v>
      </c>
      <c r="O23" s="39">
        <v>2890</v>
      </c>
      <c r="P23" s="20">
        <f t="shared" si="6"/>
        <v>20</v>
      </c>
      <c r="Q23" s="21">
        <f t="shared" si="5"/>
        <v>6.920415224913495E-3</v>
      </c>
      <c r="R23" s="10"/>
    </row>
    <row r="24" spans="1:18" x14ac:dyDescent="0.25">
      <c r="A24" s="24" t="s">
        <v>68</v>
      </c>
      <c r="B24" s="25" t="s">
        <v>33</v>
      </c>
      <c r="C24" s="2" t="str">
        <f>IF(B24&lt;&gt;"",VLOOKUP($B24,'[1]WCS Occ &amp; Conc'!$A$8:$D$45,2,FALSE),"")</f>
        <v>1X1.5</v>
      </c>
      <c r="D24" s="13">
        <f>IF(C24&lt;&gt;"",VLOOKUP($B24,'[1]WCS Occ &amp; Conc'!$A$8:$D$45,4,FALSE),0)</f>
        <v>1292</v>
      </c>
      <c r="E24" s="26">
        <v>44576</v>
      </c>
      <c r="F24" s="26">
        <v>44972</v>
      </c>
      <c r="G24" s="15">
        <f t="shared" si="0"/>
        <v>13.019178082191781</v>
      </c>
      <c r="H24" s="27">
        <v>2630</v>
      </c>
      <c r="I24" s="27">
        <v>2630</v>
      </c>
      <c r="J24" s="27">
        <v>0</v>
      </c>
      <c r="K24" s="17">
        <f t="shared" si="1"/>
        <v>2630</v>
      </c>
      <c r="L24" s="18">
        <f t="shared" si="2"/>
        <v>2.0356037151702786</v>
      </c>
      <c r="M24" s="17">
        <f t="shared" si="3"/>
        <v>2427.9903198653201</v>
      </c>
      <c r="N24" s="18">
        <f t="shared" si="4"/>
        <v>1.8792494735799692</v>
      </c>
      <c r="O24" s="39">
        <v>2700</v>
      </c>
      <c r="P24" s="20">
        <f t="shared" si="6"/>
        <v>-70</v>
      </c>
      <c r="Q24" s="21">
        <f t="shared" si="5"/>
        <v>-2.5925925925925925E-2</v>
      </c>
      <c r="R24" s="10"/>
    </row>
    <row r="25" spans="1:18" x14ac:dyDescent="0.25">
      <c r="A25" s="24" t="s">
        <v>69</v>
      </c>
      <c r="B25" s="25" t="s">
        <v>22</v>
      </c>
      <c r="C25" s="2" t="str">
        <f>IF(B25&lt;&gt;"",VLOOKUP($B25,'[1]WCS Occ &amp; Conc'!$A$8:$D$45,2,FALSE),"")</f>
        <v>1X1.5</v>
      </c>
      <c r="D25" s="13">
        <f>IF(C25&lt;&gt;"",VLOOKUP($B25,'[1]WCS Occ &amp; Conc'!$A$8:$D$45,4,FALSE),0)</f>
        <v>1077</v>
      </c>
      <c r="E25" s="26">
        <v>44582</v>
      </c>
      <c r="F25" s="26">
        <v>44978</v>
      </c>
      <c r="G25" s="15">
        <f t="shared" si="0"/>
        <v>13.019178082191781</v>
      </c>
      <c r="H25" s="27">
        <v>1910</v>
      </c>
      <c r="I25" s="27">
        <v>0</v>
      </c>
      <c r="J25" s="27">
        <v>0</v>
      </c>
      <c r="K25" s="17">
        <f t="shared" si="1"/>
        <v>1910</v>
      </c>
      <c r="L25" s="18">
        <f t="shared" si="2"/>
        <v>1.7734447539461466</v>
      </c>
      <c r="M25" s="17">
        <f t="shared" si="3"/>
        <v>1909.9999999999998</v>
      </c>
      <c r="N25" s="18">
        <f t="shared" si="4"/>
        <v>1.7734447539461464</v>
      </c>
      <c r="O25" s="39">
        <v>1900</v>
      </c>
      <c r="P25" s="20">
        <f t="shared" si="6"/>
        <v>10</v>
      </c>
      <c r="Q25" s="21">
        <f t="shared" si="5"/>
        <v>5.263157894736842E-3</v>
      </c>
      <c r="R25" s="10"/>
    </row>
    <row r="26" spans="1:18" x14ac:dyDescent="0.25">
      <c r="A26" s="24" t="s">
        <v>21</v>
      </c>
      <c r="B26" s="25" t="s">
        <v>22</v>
      </c>
      <c r="C26" s="2" t="str">
        <f>IF(B26&lt;&gt;"",VLOOKUP($B26,'[1]WCS Occ &amp; Conc'!$A$8:$D$45,2,FALSE),"")</f>
        <v>1X1.5</v>
      </c>
      <c r="D26" s="13">
        <f>IF(C26&lt;&gt;"",VLOOKUP($B26,'[1]WCS Occ &amp; Conc'!$A$8:$D$45,4,FALSE),0)</f>
        <v>1077</v>
      </c>
      <c r="E26" s="26">
        <v>44583</v>
      </c>
      <c r="F26" s="26">
        <v>45129</v>
      </c>
      <c r="G26" s="15">
        <f t="shared" si="0"/>
        <v>17.950684931506849</v>
      </c>
      <c r="H26" s="27">
        <v>1910</v>
      </c>
      <c r="I26" s="27">
        <v>0</v>
      </c>
      <c r="J26" s="27">
        <v>0</v>
      </c>
      <c r="K26" s="17">
        <f t="shared" si="1"/>
        <v>1910</v>
      </c>
      <c r="L26" s="18">
        <f t="shared" si="2"/>
        <v>1.7734447539461466</v>
      </c>
      <c r="M26" s="17">
        <f t="shared" si="3"/>
        <v>1910.0000000000002</v>
      </c>
      <c r="N26" s="18">
        <f t="shared" si="4"/>
        <v>1.7734447539461469</v>
      </c>
      <c r="O26" s="39">
        <v>1608</v>
      </c>
      <c r="P26" s="20">
        <f t="shared" si="6"/>
        <v>302</v>
      </c>
      <c r="Q26" s="21">
        <f t="shared" si="5"/>
        <v>0.18781094527363185</v>
      </c>
      <c r="R26" s="10"/>
    </row>
    <row r="27" spans="1:18" x14ac:dyDescent="0.25">
      <c r="A27" s="24" t="s">
        <v>31</v>
      </c>
      <c r="B27" s="25" t="s">
        <v>18</v>
      </c>
      <c r="C27" s="2" t="str">
        <f>IF(B27&lt;&gt;"",VLOOKUP($B27,'[1]WCS Occ &amp; Conc'!$A$8:$D$45,2,FALSE),"")</f>
        <v>2X2.5</v>
      </c>
      <c r="D27" s="13">
        <f>IF(C27&lt;&gt;"",VLOOKUP($B27,'[1]WCS Occ &amp; Conc'!$A$8:$D$45,4,FALSE),0)</f>
        <v>1657</v>
      </c>
      <c r="E27" s="26">
        <v>44581</v>
      </c>
      <c r="F27" s="26">
        <v>45127</v>
      </c>
      <c r="G27" s="15">
        <f t="shared" si="0"/>
        <v>17.950684931506849</v>
      </c>
      <c r="H27" s="27">
        <v>2808</v>
      </c>
      <c r="I27" s="27">
        <v>0</v>
      </c>
      <c r="J27" s="27">
        <v>0</v>
      </c>
      <c r="K27" s="17">
        <f t="shared" si="1"/>
        <v>2808</v>
      </c>
      <c r="L27" s="18">
        <f t="shared" si="2"/>
        <v>1.6946288473144238</v>
      </c>
      <c r="M27" s="17">
        <f t="shared" si="3"/>
        <v>2808</v>
      </c>
      <c r="N27" s="18">
        <f t="shared" si="4"/>
        <v>1.6946288473144238</v>
      </c>
      <c r="O27" s="39">
        <v>2808</v>
      </c>
      <c r="P27" s="20">
        <f t="shared" si="6"/>
        <v>0</v>
      </c>
      <c r="Q27" s="21">
        <f t="shared" si="5"/>
        <v>0</v>
      </c>
      <c r="R27" s="10"/>
    </row>
    <row r="28" spans="1:18" x14ac:dyDescent="0.25">
      <c r="A28" s="24" t="s">
        <v>70</v>
      </c>
      <c r="B28" s="25" t="s">
        <v>29</v>
      </c>
      <c r="C28" s="2" t="str">
        <f>IF(B28&lt;&gt;"",VLOOKUP($B28,'[1]WCS Occ &amp; Conc'!$A$8:$D$45,2,FALSE),"")</f>
        <v>2X2</v>
      </c>
      <c r="D28" s="13">
        <f>IF(C28&lt;&gt;"",VLOOKUP($B28,'[1]WCS Occ &amp; Conc'!$A$8:$D$45,4,FALSE),0)</f>
        <v>1453</v>
      </c>
      <c r="E28" s="26">
        <v>44578</v>
      </c>
      <c r="F28" s="26">
        <v>44974</v>
      </c>
      <c r="G28" s="15">
        <f t="shared" si="0"/>
        <v>13.019178082191781</v>
      </c>
      <c r="H28" s="27">
        <v>2867</v>
      </c>
      <c r="I28" s="27">
        <v>0</v>
      </c>
      <c r="J28" s="27">
        <v>0</v>
      </c>
      <c r="K28" s="17">
        <f t="shared" si="1"/>
        <v>2867</v>
      </c>
      <c r="L28" s="18">
        <f t="shared" si="2"/>
        <v>1.9731589814177564</v>
      </c>
      <c r="M28" s="17">
        <f t="shared" si="3"/>
        <v>2867</v>
      </c>
      <c r="N28" s="18">
        <f t="shared" si="4"/>
        <v>1.9731589814177564</v>
      </c>
      <c r="O28" s="39">
        <v>2904</v>
      </c>
      <c r="P28" s="20">
        <f t="shared" si="6"/>
        <v>-37</v>
      </c>
      <c r="Q28" s="21">
        <f t="shared" si="5"/>
        <v>-1.2741046831955923E-2</v>
      </c>
      <c r="R28" s="10"/>
    </row>
    <row r="29" spans="1:18" x14ac:dyDescent="0.25">
      <c r="A29" s="24" t="s">
        <v>71</v>
      </c>
      <c r="B29" s="25" t="s">
        <v>36</v>
      </c>
      <c r="C29" s="2" t="str">
        <f>IF(B29&lt;&gt;"",VLOOKUP($B29,'[1]WCS Occ &amp; Conc'!$A$8:$D$45,2,FALSE),"")</f>
        <v>1X1</v>
      </c>
      <c r="D29" s="13">
        <f>IF(C29&lt;&gt;"",VLOOKUP($B29,'[1]WCS Occ &amp; Conc'!$A$8:$D$45,4,FALSE),0)</f>
        <v>934</v>
      </c>
      <c r="E29" s="26">
        <v>44589</v>
      </c>
      <c r="F29" s="26">
        <v>44985</v>
      </c>
      <c r="G29" s="15">
        <f t="shared" si="0"/>
        <v>13.019178082191781</v>
      </c>
      <c r="H29" s="27">
        <v>1930</v>
      </c>
      <c r="I29" s="27">
        <v>1930</v>
      </c>
      <c r="J29" s="27">
        <v>0</v>
      </c>
      <c r="K29" s="17">
        <f t="shared" si="1"/>
        <v>1930</v>
      </c>
      <c r="L29" s="18">
        <f t="shared" si="2"/>
        <v>2.0663811563169165</v>
      </c>
      <c r="M29" s="17">
        <f t="shared" si="3"/>
        <v>1781.757154882155</v>
      </c>
      <c r="N29" s="18">
        <f t="shared" si="4"/>
        <v>1.907662906726076</v>
      </c>
      <c r="O29" s="39">
        <v>1924</v>
      </c>
      <c r="P29" s="20">
        <f t="shared" si="6"/>
        <v>6</v>
      </c>
      <c r="Q29" s="21">
        <f t="shared" si="5"/>
        <v>3.1185031185031187E-3</v>
      </c>
      <c r="R29" s="10"/>
    </row>
    <row r="30" spans="1:18" x14ac:dyDescent="0.25">
      <c r="A30" s="24" t="s">
        <v>28</v>
      </c>
      <c r="B30" s="25" t="s">
        <v>29</v>
      </c>
      <c r="C30" s="2" t="str">
        <f>IF(B30&lt;&gt;"",VLOOKUP($B30,'[1]WCS Occ &amp; Conc'!$A$8:$D$45,2,FALSE),"")</f>
        <v>2X2</v>
      </c>
      <c r="D30" s="13">
        <f>IF(C30&lt;&gt;"",VLOOKUP($B30,'[1]WCS Occ &amp; Conc'!$A$8:$D$45,4,FALSE),0)</f>
        <v>1453</v>
      </c>
      <c r="E30" s="26">
        <v>44585</v>
      </c>
      <c r="F30" s="26">
        <v>44981</v>
      </c>
      <c r="G30" s="15">
        <f t="shared" si="0"/>
        <v>13.019178082191781</v>
      </c>
      <c r="H30" s="27">
        <v>2582</v>
      </c>
      <c r="I30" s="27">
        <v>2582</v>
      </c>
      <c r="J30" s="27">
        <v>0</v>
      </c>
      <c r="K30" s="17">
        <f t="shared" si="1"/>
        <v>2582</v>
      </c>
      <c r="L30" s="18">
        <f t="shared" si="2"/>
        <v>1.7770130763936682</v>
      </c>
      <c r="M30" s="17">
        <f t="shared" si="3"/>
        <v>2383.6771885521885</v>
      </c>
      <c r="N30" s="18">
        <f t="shared" si="4"/>
        <v>1.6405211208205013</v>
      </c>
      <c r="O30" s="39">
        <v>2317</v>
      </c>
      <c r="P30" s="20">
        <f t="shared" si="6"/>
        <v>265</v>
      </c>
      <c r="Q30" s="21">
        <f t="shared" si="5"/>
        <v>0.11437203280103582</v>
      </c>
      <c r="R30" s="10"/>
    </row>
    <row r="31" spans="1:18" x14ac:dyDescent="0.25">
      <c r="A31" s="24" t="s">
        <v>19</v>
      </c>
      <c r="B31" s="25" t="s">
        <v>20</v>
      </c>
      <c r="C31" s="2" t="str">
        <f>IF(B31&lt;&gt;"",VLOOKUP($B31,'[1]WCS Occ &amp; Conc'!$A$8:$D$45,2,FALSE),"")</f>
        <v>1X1.5</v>
      </c>
      <c r="D31" s="13">
        <f>IF(C31&lt;&gt;"",VLOOKUP($B31,'[1]WCS Occ &amp; Conc'!$A$8:$D$45,4,FALSE),0)</f>
        <v>1248</v>
      </c>
      <c r="E31" s="26">
        <v>44586</v>
      </c>
      <c r="F31" s="26">
        <v>44982</v>
      </c>
      <c r="G31" s="15">
        <f t="shared" si="0"/>
        <v>13.019178082191781</v>
      </c>
      <c r="H31" s="27">
        <v>2295</v>
      </c>
      <c r="I31" s="27">
        <v>2295</v>
      </c>
      <c r="J31" s="27">
        <v>0</v>
      </c>
      <c r="K31" s="17">
        <f t="shared" si="1"/>
        <v>2295</v>
      </c>
      <c r="L31" s="18">
        <f t="shared" si="2"/>
        <v>1.8389423076923077</v>
      </c>
      <c r="M31" s="17">
        <f t="shared" si="3"/>
        <v>2118.721590909091</v>
      </c>
      <c r="N31" s="18">
        <f t="shared" si="4"/>
        <v>1.6976935824592074</v>
      </c>
      <c r="O31" s="39">
        <v>2362</v>
      </c>
      <c r="P31" s="20">
        <f t="shared" si="6"/>
        <v>-67</v>
      </c>
      <c r="Q31" s="21">
        <f t="shared" si="5"/>
        <v>-2.8365791701947501E-2</v>
      </c>
      <c r="R31" s="10"/>
    </row>
    <row r="32" spans="1:18" x14ac:dyDescent="0.25">
      <c r="A32" s="24" t="s">
        <v>72</v>
      </c>
      <c r="B32" s="25" t="s">
        <v>36</v>
      </c>
      <c r="C32" s="2" t="str">
        <f>IF(B32&lt;&gt;"",VLOOKUP($B32,'[1]WCS Occ &amp; Conc'!$A$8:$D$45,2,FALSE),"")</f>
        <v>1X1</v>
      </c>
      <c r="D32" s="13">
        <f>IF(C32&lt;&gt;"",VLOOKUP($B32,'[1]WCS Occ &amp; Conc'!$A$8:$D$45,4,FALSE),0)</f>
        <v>934</v>
      </c>
      <c r="E32" s="26">
        <v>44601</v>
      </c>
      <c r="F32" s="26">
        <v>45056</v>
      </c>
      <c r="G32" s="15">
        <f t="shared" si="0"/>
        <v>14.95890410958904</v>
      </c>
      <c r="H32" s="27">
        <v>1950</v>
      </c>
      <c r="I32" s="27">
        <v>1950</v>
      </c>
      <c r="J32" s="27">
        <v>0</v>
      </c>
      <c r="K32" s="17">
        <f t="shared" si="1"/>
        <v>1950</v>
      </c>
      <c r="L32" s="18">
        <f t="shared" si="2"/>
        <v>2.0877944325481801</v>
      </c>
      <c r="M32" s="17">
        <f t="shared" si="3"/>
        <v>1819.6428571428571</v>
      </c>
      <c r="N32" s="18">
        <f t="shared" si="4"/>
        <v>1.9482257571122668</v>
      </c>
      <c r="O32" s="39">
        <v>1642</v>
      </c>
      <c r="P32" s="20">
        <f t="shared" si="6"/>
        <v>308</v>
      </c>
      <c r="Q32" s="21">
        <f t="shared" si="5"/>
        <v>0.18757612667478685</v>
      </c>
      <c r="R32" s="10"/>
    </row>
    <row r="33" spans="1:18" x14ac:dyDescent="0.25">
      <c r="A33" s="24" t="s">
        <v>30</v>
      </c>
      <c r="B33" s="25" t="s">
        <v>20</v>
      </c>
      <c r="C33" s="2" t="str">
        <f>IF(B33&lt;&gt;"",VLOOKUP($B33,'[1]WCS Occ &amp; Conc'!$A$8:$D$45,2,FALSE),"")</f>
        <v>1X1.5</v>
      </c>
      <c r="D33" s="13">
        <f>IF(C33&lt;&gt;"",VLOOKUP($B33,'[1]WCS Occ &amp; Conc'!$A$8:$D$45,4,FALSE),0)</f>
        <v>1248</v>
      </c>
      <c r="E33" s="26">
        <v>44607</v>
      </c>
      <c r="F33" s="26">
        <v>45032</v>
      </c>
      <c r="G33" s="15">
        <f t="shared" si="0"/>
        <v>13.972602739726026</v>
      </c>
      <c r="H33" s="27">
        <v>2150</v>
      </c>
      <c r="I33" s="27">
        <v>2150</v>
      </c>
      <c r="J33" s="27">
        <v>0</v>
      </c>
      <c r="K33" s="17">
        <f t="shared" si="1"/>
        <v>2150</v>
      </c>
      <c r="L33" s="18">
        <f t="shared" si="2"/>
        <v>1.7227564102564104</v>
      </c>
      <c r="M33" s="17">
        <f t="shared" si="3"/>
        <v>1996.1274509803923</v>
      </c>
      <c r="N33" s="18">
        <f t="shared" si="4"/>
        <v>1.599461098541981</v>
      </c>
      <c r="O33" s="39">
        <v>2005</v>
      </c>
      <c r="P33" s="20">
        <f t="shared" si="6"/>
        <v>145</v>
      </c>
      <c r="Q33" s="21">
        <f t="shared" si="5"/>
        <v>7.2319201995012475E-2</v>
      </c>
      <c r="R33" s="10"/>
    </row>
    <row r="34" spans="1:18" x14ac:dyDescent="0.25">
      <c r="A34" s="24" t="s">
        <v>32</v>
      </c>
      <c r="B34" s="25" t="s">
        <v>33</v>
      </c>
      <c r="C34" s="2" t="str">
        <f>IF(B34&lt;&gt;"",VLOOKUP($B34,'[1]WCS Occ &amp; Conc'!$A$8:$D$45,2,FALSE),"")</f>
        <v>1X1.5</v>
      </c>
      <c r="D34" s="13">
        <f>IF(C34&lt;&gt;"",VLOOKUP($B34,'[1]WCS Occ &amp; Conc'!$A$8:$D$45,4,FALSE),0)</f>
        <v>1292</v>
      </c>
      <c r="E34" s="26">
        <v>44607</v>
      </c>
      <c r="F34" s="26">
        <v>45001</v>
      </c>
      <c r="G34" s="15">
        <f t="shared" si="0"/>
        <v>12.953424657534246</v>
      </c>
      <c r="H34" s="27">
        <v>2825</v>
      </c>
      <c r="I34" s="27">
        <v>2825</v>
      </c>
      <c r="J34" s="27">
        <v>0</v>
      </c>
      <c r="K34" s="17">
        <f t="shared" si="1"/>
        <v>2825</v>
      </c>
      <c r="L34" s="18">
        <f t="shared" si="2"/>
        <v>2.1865325077399382</v>
      </c>
      <c r="M34" s="17">
        <f t="shared" si="3"/>
        <v>2606.9109560067686</v>
      </c>
      <c r="N34" s="18">
        <f t="shared" si="4"/>
        <v>2.0177329380857341</v>
      </c>
      <c r="O34" s="39">
        <v>2755</v>
      </c>
      <c r="P34" s="20">
        <f t="shared" si="6"/>
        <v>70</v>
      </c>
      <c r="Q34" s="21">
        <f t="shared" si="5"/>
        <v>2.5408348457350273E-2</v>
      </c>
      <c r="R34" s="10"/>
    </row>
    <row r="35" spans="1:18" x14ac:dyDescent="0.25">
      <c r="A35" s="24" t="s">
        <v>38</v>
      </c>
      <c r="B35" s="25" t="s">
        <v>39</v>
      </c>
      <c r="C35" s="2" t="str">
        <f>IF(B35&lt;&gt;"",VLOOKUP($B35,'[1]WCS Occ &amp; Conc'!$A$8:$D$45,2,FALSE),"")</f>
        <v>3X2.5</v>
      </c>
      <c r="D35" s="13">
        <f>IF(C35&lt;&gt;"",VLOOKUP($B35,'[1]WCS Occ &amp; Conc'!$A$8:$D$45,4,FALSE),0)</f>
        <v>1912</v>
      </c>
      <c r="E35" s="26">
        <v>44621</v>
      </c>
      <c r="F35" s="26">
        <v>45017</v>
      </c>
      <c r="G35" s="15">
        <f t="shared" si="0"/>
        <v>13.019178082191781</v>
      </c>
      <c r="H35" s="27">
        <v>3909</v>
      </c>
      <c r="I35" s="27">
        <v>3909</v>
      </c>
      <c r="J35" s="27">
        <v>0</v>
      </c>
      <c r="K35" s="17">
        <f t="shared" si="1"/>
        <v>3909</v>
      </c>
      <c r="L35" s="18">
        <f t="shared" si="2"/>
        <v>2.0444560669456067</v>
      </c>
      <c r="M35" s="17">
        <f t="shared" si="3"/>
        <v>3608.7506313131312</v>
      </c>
      <c r="N35" s="18">
        <f t="shared" si="4"/>
        <v>1.8874218783018468</v>
      </c>
      <c r="O35" s="39">
        <v>3819</v>
      </c>
      <c r="P35" s="20">
        <f t="shared" si="6"/>
        <v>90</v>
      </c>
      <c r="Q35" s="21">
        <f t="shared" si="5"/>
        <v>2.3566378633150038E-2</v>
      </c>
      <c r="R35" s="10"/>
    </row>
    <row r="36" spans="1:18" x14ac:dyDescent="0.25">
      <c r="A36" s="24" t="s">
        <v>35</v>
      </c>
      <c r="B36" s="25" t="s">
        <v>36</v>
      </c>
      <c r="C36" s="2" t="str">
        <f>IF(B36&lt;&gt;"",VLOOKUP($B36,'[1]WCS Occ &amp; Conc'!$A$8:$D$45,2,FALSE),"")</f>
        <v>1X1</v>
      </c>
      <c r="D36" s="13">
        <f>IF(C36&lt;&gt;"",VLOOKUP($B36,'[1]WCS Occ &amp; Conc'!$A$8:$D$45,4,FALSE),0)</f>
        <v>934</v>
      </c>
      <c r="E36" s="26">
        <v>44624</v>
      </c>
      <c r="F36" s="26">
        <v>45020</v>
      </c>
      <c r="G36" s="15">
        <f t="shared" si="0"/>
        <v>13.019178082191781</v>
      </c>
      <c r="H36" s="27">
        <v>1880</v>
      </c>
      <c r="I36" s="27">
        <v>1880</v>
      </c>
      <c r="J36" s="27">
        <v>0</v>
      </c>
      <c r="K36" s="17">
        <f t="shared" si="1"/>
        <v>1880</v>
      </c>
      <c r="L36" s="18">
        <f t="shared" si="2"/>
        <v>2.0128479657387581</v>
      </c>
      <c r="M36" s="17">
        <f t="shared" si="3"/>
        <v>1735.597643097643</v>
      </c>
      <c r="N36" s="18">
        <f t="shared" si="4"/>
        <v>1.8582415878989753</v>
      </c>
      <c r="O36" s="39">
        <f>1880-289</f>
        <v>1591</v>
      </c>
      <c r="P36" s="20">
        <f t="shared" si="6"/>
        <v>289</v>
      </c>
      <c r="Q36" s="21">
        <f t="shared" si="5"/>
        <v>0.18164676304211189</v>
      </c>
      <c r="R36" s="10"/>
    </row>
    <row r="37" spans="1:18" x14ac:dyDescent="0.25">
      <c r="A37" s="24" t="s">
        <v>40</v>
      </c>
      <c r="B37" s="25" t="s">
        <v>23</v>
      </c>
      <c r="C37" s="2" t="str">
        <f>IF(B37&lt;&gt;"",VLOOKUP($B37,'[1]WCS Occ &amp; Conc'!$A$8:$D$45,2,FALSE),"")</f>
        <v>2X2.5</v>
      </c>
      <c r="D37" s="13">
        <f>IF(C37&lt;&gt;"",VLOOKUP($B37,'[1]WCS Occ &amp; Conc'!$A$8:$D$45,4,FALSE),0)</f>
        <v>1671</v>
      </c>
      <c r="E37" s="26">
        <v>44621</v>
      </c>
      <c r="F37" s="26">
        <v>45017</v>
      </c>
      <c r="G37" s="15">
        <f t="shared" si="0"/>
        <v>13.019178082191781</v>
      </c>
      <c r="H37" s="27">
        <v>3255</v>
      </c>
      <c r="I37" s="27">
        <v>3255</v>
      </c>
      <c r="J37" s="27">
        <v>0</v>
      </c>
      <c r="K37" s="17">
        <f t="shared" si="1"/>
        <v>3255</v>
      </c>
      <c r="L37" s="18">
        <f t="shared" si="2"/>
        <v>1.947935368043088</v>
      </c>
      <c r="M37" s="17">
        <f t="shared" si="3"/>
        <v>3004.9842171717173</v>
      </c>
      <c r="N37" s="18">
        <f t="shared" si="4"/>
        <v>1.7983149115330446</v>
      </c>
      <c r="O37" s="39">
        <v>3349</v>
      </c>
      <c r="P37" s="20">
        <f t="shared" si="6"/>
        <v>-94</v>
      </c>
      <c r="Q37" s="21">
        <f t="shared" si="5"/>
        <v>-2.8068080023887727E-2</v>
      </c>
      <c r="R37" s="10"/>
    </row>
    <row r="38" spans="1:18" ht="15.75" thickBot="1" x14ac:dyDescent="0.3">
      <c r="A38" s="24" t="s">
        <v>37</v>
      </c>
      <c r="B38" s="25" t="s">
        <v>23</v>
      </c>
      <c r="C38" s="2" t="str">
        <f>IF(B38&lt;&gt;"",VLOOKUP($B38,'[1]WCS Occ &amp; Conc'!$A$8:$D$45,2,FALSE),"")</f>
        <v>2X2.5</v>
      </c>
      <c r="D38" s="13">
        <f>IF(C38&lt;&gt;"",VLOOKUP($B38,'[1]WCS Occ &amp; Conc'!$A$8:$D$45,4,FALSE),0)</f>
        <v>1671</v>
      </c>
      <c r="E38" s="26">
        <v>44639</v>
      </c>
      <c r="F38" s="26">
        <v>45035</v>
      </c>
      <c r="G38" s="15">
        <f>IF(F38-E38&gt;0,((F38-E38)/(365/12)),0)</f>
        <v>13.019178082191781</v>
      </c>
      <c r="H38" s="27">
        <v>3225</v>
      </c>
      <c r="I38" s="27">
        <v>0</v>
      </c>
      <c r="J38" s="27">
        <v>0</v>
      </c>
      <c r="K38" s="17">
        <f>IF(B38&gt;0,H38-J38,0)</f>
        <v>3225</v>
      </c>
      <c r="L38" s="18">
        <f>IF(ISERR(K38/D38),0,K38/D38)</f>
        <v>1.9299820466786355</v>
      </c>
      <c r="M38" s="17">
        <f>IF(AND(B38&gt;0,G38&gt;0,H38&gt;0),((G38-I38/H38)*K38/G38),0)</f>
        <v>3225</v>
      </c>
      <c r="N38" s="18">
        <f>IF(ISERR(M38/D38),0,M38/D38)</f>
        <v>1.9299820466786355</v>
      </c>
      <c r="O38" s="39">
        <v>3120</v>
      </c>
      <c r="P38" s="20">
        <f t="shared" si="6"/>
        <v>105</v>
      </c>
      <c r="Q38" s="21">
        <f>IF(ISERR(P38/O38),0,P38/O38)</f>
        <v>3.3653846153846152E-2</v>
      </c>
      <c r="R38" s="10"/>
    </row>
    <row r="39" spans="1:18" ht="15.75" thickBot="1" x14ac:dyDescent="0.3">
      <c r="A39" s="28" t="s">
        <v>43</v>
      </c>
      <c r="B39" s="29"/>
      <c r="C39" s="30">
        <f>COUNTA(A3:A38)</f>
        <v>36</v>
      </c>
      <c r="D39" s="31">
        <f>IF($C39&gt;0,(SUM(D3:D38)/C39),0)</f>
        <v>1408.2222222222222</v>
      </c>
      <c r="E39" s="31"/>
      <c r="F39" s="31"/>
      <c r="G39" s="31">
        <f>IF($C39&gt;0,(SUM(G3:G38)/$C39),0)</f>
        <v>12.199086757990868</v>
      </c>
      <c r="H39" s="32">
        <f>IF($C39&gt;0,(SUM(H3:H38)/$C39),0)</f>
        <v>2812.7777777777778</v>
      </c>
      <c r="I39" s="32">
        <f>IF($C39&gt;0,(SUM(I3:I38)/$C39),0)</f>
        <v>1881.9722222222222</v>
      </c>
      <c r="J39" s="32">
        <f>IF($C39&gt;0,(SUM(J3:J38)/$C39),0)</f>
        <v>0</v>
      </c>
      <c r="K39" s="32">
        <f>IF($C39&gt;0,(SUM(K3:K38)/$C39),0)</f>
        <v>2812.7777777777778</v>
      </c>
      <c r="L39" s="33">
        <f>IF(ISERR(K39/D39),"",K39/D39)</f>
        <v>1.9973962442796276</v>
      </c>
      <c r="M39" s="32">
        <f>IF($C39&gt;0,(SUM(M3:M38)/$C39),0)</f>
        <v>2668.9913215380629</v>
      </c>
      <c r="N39" s="34">
        <f>IF(ISERR(M39/D39),"",M39/D39)</f>
        <v>1.8952912966579269</v>
      </c>
      <c r="O39" s="32">
        <f>IF($C39&gt;0,(SUM(O3:O38)/$C39),0)</f>
        <v>2656</v>
      </c>
      <c r="P39" s="32">
        <f>IF($C39&gt;0,(SUM(P3:P38)/$C39),0)</f>
        <v>156.77777777777777</v>
      </c>
      <c r="Q39" s="35">
        <f>IF(ISERR(P39/O39),"",P39/O39)</f>
        <v>5.9027777777777776E-2</v>
      </c>
      <c r="R39" s="36"/>
    </row>
    <row r="40" spans="1:18" x14ac:dyDescent="0.25">
      <c r="A40" s="1"/>
      <c r="B40" s="1"/>
      <c r="C40" s="1"/>
      <c r="D40" s="37"/>
      <c r="E40" s="38"/>
      <c r="F40" s="3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ht="15.75" x14ac:dyDescent="0.25">
      <c r="A41" s="43" t="s">
        <v>73</v>
      </c>
      <c r="B41" s="43"/>
      <c r="C41" s="3"/>
      <c r="D41" s="3"/>
      <c r="E41" s="4"/>
      <c r="F41" s="4"/>
      <c r="G41" s="4"/>
      <c r="H41" s="3"/>
      <c r="I41" s="3"/>
      <c r="J41" s="3"/>
      <c r="K41" s="6" t="s">
        <v>0</v>
      </c>
      <c r="L41" s="6"/>
      <c r="M41" s="6"/>
      <c r="N41" s="6"/>
      <c r="O41" s="5"/>
      <c r="P41" s="6" t="s">
        <v>1</v>
      </c>
      <c r="Q41" s="6"/>
      <c r="R41" s="1"/>
    </row>
    <row r="42" spans="1:18" ht="48" thickBot="1" x14ac:dyDescent="0.3">
      <c r="A42" s="7" t="s">
        <v>2</v>
      </c>
      <c r="B42" s="7" t="s">
        <v>3</v>
      </c>
      <c r="C42" s="7" t="s">
        <v>4</v>
      </c>
      <c r="D42" s="7" t="s">
        <v>5</v>
      </c>
      <c r="E42" s="7" t="s">
        <v>6</v>
      </c>
      <c r="F42" s="7" t="s">
        <v>7</v>
      </c>
      <c r="G42" s="7" t="s">
        <v>8</v>
      </c>
      <c r="H42" s="7" t="s">
        <v>9</v>
      </c>
      <c r="I42" s="7" t="s">
        <v>10</v>
      </c>
      <c r="J42" s="7" t="s">
        <v>11</v>
      </c>
      <c r="K42" s="8" t="s">
        <v>12</v>
      </c>
      <c r="L42" s="8" t="s">
        <v>13</v>
      </c>
      <c r="M42" s="8" t="s">
        <v>14</v>
      </c>
      <c r="N42" s="8" t="s">
        <v>13</v>
      </c>
      <c r="O42" s="9" t="s">
        <v>15</v>
      </c>
      <c r="P42" s="8" t="s">
        <v>16</v>
      </c>
      <c r="Q42" s="8" t="s">
        <v>17</v>
      </c>
      <c r="R42" s="10"/>
    </row>
    <row r="43" spans="1:18" x14ac:dyDescent="0.25">
      <c r="A43" s="11" t="s">
        <v>74</v>
      </c>
      <c r="B43" s="23" t="s">
        <v>36</v>
      </c>
      <c r="C43" s="2" t="str">
        <f>IF(B43&lt;&gt;"",VLOOKUP($B43,'[1]WCS Occ &amp; Conc'!$A$8:$D$45,2,FALSE),"")</f>
        <v>1X1</v>
      </c>
      <c r="D43" s="13">
        <f>IF(C43&lt;&gt;"",VLOOKUP($B43,'[1]WCS Occ &amp; Conc'!$A$8:$D$45,4,FALSE),0)</f>
        <v>934</v>
      </c>
      <c r="E43" s="14">
        <v>44495</v>
      </c>
      <c r="F43" s="14">
        <v>44891</v>
      </c>
      <c r="G43" s="15">
        <f t="shared" ref="G43:G77" si="7">IF(F43-E43&gt;0,((F43-E43)/(365/12)),0)</f>
        <v>13.019178082191781</v>
      </c>
      <c r="H43" s="16">
        <v>1626</v>
      </c>
      <c r="I43" s="16">
        <v>0</v>
      </c>
      <c r="J43" s="16">
        <v>0</v>
      </c>
      <c r="K43" s="17">
        <f t="shared" ref="K43:K77" si="8">IF(B43&gt;0,H43-J43,0)</f>
        <v>1626</v>
      </c>
      <c r="L43" s="18">
        <f t="shared" ref="L43:L77" si="9">IF(ISERR(K43/D43),0,K43/D43)</f>
        <v>1.7408993576017131</v>
      </c>
      <c r="M43" s="17">
        <f>IF(AND(B43&gt;0,G43&gt;0,H43&gt;0),((G43-I43/H43)*K43/G43),0)</f>
        <v>1626</v>
      </c>
      <c r="N43" s="18">
        <f t="shared" ref="N43:N77" si="10">IF(ISERR(M43/D43),0,M43/D43)</f>
        <v>1.7408993576017131</v>
      </c>
      <c r="O43" s="19">
        <f>1780-274</f>
        <v>1506</v>
      </c>
      <c r="P43" s="20">
        <f>IF(G43&gt;0,K43-O43,0)</f>
        <v>120</v>
      </c>
      <c r="Q43" s="21">
        <f t="shared" ref="Q43:Q77" si="11">IF(ISERR(P43/O43),0,P43/O43)</f>
        <v>7.9681274900398405E-2</v>
      </c>
      <c r="R43" s="22"/>
    </row>
    <row r="44" spans="1:18" x14ac:dyDescent="0.25">
      <c r="A44" s="11" t="s">
        <v>75</v>
      </c>
      <c r="B44" s="23" t="s">
        <v>22</v>
      </c>
      <c r="C44" s="2" t="str">
        <f>IF(B44&lt;&gt;"",VLOOKUP($B44,'[1]WCS Occ &amp; Conc'!$A$8:$D$45,2,FALSE),"")</f>
        <v>1X1.5</v>
      </c>
      <c r="D44" s="13">
        <f>IF(C44&lt;&gt;"",VLOOKUP($B44,'[1]WCS Occ &amp; Conc'!$A$8:$D$45,4,FALSE),0)</f>
        <v>1077</v>
      </c>
      <c r="E44" s="14">
        <v>44500</v>
      </c>
      <c r="F44" s="14">
        <v>45046</v>
      </c>
      <c r="G44" s="15">
        <f t="shared" si="7"/>
        <v>17.950684931506849</v>
      </c>
      <c r="H44" s="16">
        <v>1930</v>
      </c>
      <c r="I44" s="16">
        <v>0</v>
      </c>
      <c r="J44" s="16">
        <v>0</v>
      </c>
      <c r="K44" s="17">
        <f t="shared" si="8"/>
        <v>1930</v>
      </c>
      <c r="L44" s="18">
        <f t="shared" si="9"/>
        <v>1.7920148560817084</v>
      </c>
      <c r="M44" s="17">
        <f>IF(AND(B44&gt;0,G44&gt;0,H44&gt;0),((G44-I44/H44)*K44/G44),0)</f>
        <v>1930.0000000000002</v>
      </c>
      <c r="N44" s="18">
        <f t="shared" si="10"/>
        <v>1.7920148560817086</v>
      </c>
      <c r="O44" s="19">
        <f>1930-297</f>
        <v>1633</v>
      </c>
      <c r="P44" s="20">
        <f t="shared" ref="P44:P78" si="12">IF(G44&gt;0,K44-O44,0)</f>
        <v>297</v>
      </c>
      <c r="Q44" s="21">
        <f t="shared" si="11"/>
        <v>0.18187385180649113</v>
      </c>
      <c r="R44" s="10"/>
    </row>
    <row r="45" spans="1:18" x14ac:dyDescent="0.25">
      <c r="A45" s="11" t="s">
        <v>76</v>
      </c>
      <c r="B45" s="23" t="s">
        <v>77</v>
      </c>
      <c r="C45" s="2" t="str">
        <f>IF(B45&lt;&gt;"",VLOOKUP($B45,'[1]WCS Occ &amp; Conc'!$A$8:$D$45,2,FALSE),"")</f>
        <v>2X2.5</v>
      </c>
      <c r="D45" s="13">
        <f>IF(C45&lt;&gt;"",VLOOKUP($B45,'[1]WCS Occ &amp; Conc'!$A$8:$D$45,4,FALSE),0)</f>
        <v>1657</v>
      </c>
      <c r="E45" s="14">
        <v>44507</v>
      </c>
      <c r="F45" s="14">
        <v>44841</v>
      </c>
      <c r="G45" s="15">
        <f t="shared" si="7"/>
        <v>10.980821917808219</v>
      </c>
      <c r="H45" s="16">
        <v>2887</v>
      </c>
      <c r="I45" s="16">
        <v>0</v>
      </c>
      <c r="J45" s="16">
        <v>0</v>
      </c>
      <c r="K45" s="17">
        <f t="shared" si="8"/>
        <v>2887</v>
      </c>
      <c r="L45" s="18">
        <f t="shared" si="9"/>
        <v>1.7423053711526855</v>
      </c>
      <c r="M45" s="17">
        <f t="shared" ref="M45:M77" si="13">IF(AND(B45&gt;0,G45&gt;0,H45&gt;0),((G45-I45/H45)*K45/G45),0)</f>
        <v>2887</v>
      </c>
      <c r="N45" s="18">
        <f t="shared" si="10"/>
        <v>1.7423053711526855</v>
      </c>
      <c r="O45" s="19">
        <v>2673</v>
      </c>
      <c r="P45" s="20">
        <f t="shared" si="12"/>
        <v>214</v>
      </c>
      <c r="Q45" s="21">
        <f t="shared" si="11"/>
        <v>8.0059857837635612E-2</v>
      </c>
      <c r="R45" s="10"/>
    </row>
    <row r="46" spans="1:18" x14ac:dyDescent="0.25">
      <c r="A46" s="11" t="s">
        <v>78</v>
      </c>
      <c r="B46" s="23" t="s">
        <v>22</v>
      </c>
      <c r="C46" s="2" t="str">
        <f>IF(B46&lt;&gt;"",VLOOKUP($B46,'[1]WCS Occ &amp; Conc'!$A$8:$D$45,2,FALSE),"")</f>
        <v>1X1.5</v>
      </c>
      <c r="D46" s="13">
        <f>IF(C46&lt;&gt;"",VLOOKUP($B46,'[1]WCS Occ &amp; Conc'!$A$8:$D$45,4,FALSE),0)</f>
        <v>1077</v>
      </c>
      <c r="E46" s="14">
        <v>44516</v>
      </c>
      <c r="F46" s="14">
        <v>44850</v>
      </c>
      <c r="G46" s="15">
        <f t="shared" si="7"/>
        <v>10.980821917808219</v>
      </c>
      <c r="H46" s="16">
        <v>1799</v>
      </c>
      <c r="I46" s="16">
        <v>0</v>
      </c>
      <c r="J46" s="16">
        <v>0</v>
      </c>
      <c r="K46" s="17">
        <f t="shared" si="8"/>
        <v>1799</v>
      </c>
      <c r="L46" s="18">
        <f t="shared" si="9"/>
        <v>1.670380687093779</v>
      </c>
      <c r="M46" s="17">
        <f t="shared" si="13"/>
        <v>1799</v>
      </c>
      <c r="N46" s="18">
        <f t="shared" si="10"/>
        <v>1.670380687093779</v>
      </c>
      <c r="O46" s="19">
        <v>1650</v>
      </c>
      <c r="P46" s="20">
        <f t="shared" si="12"/>
        <v>149</v>
      </c>
      <c r="Q46" s="21">
        <f t="shared" si="11"/>
        <v>9.0303030303030302E-2</v>
      </c>
      <c r="R46" s="10"/>
    </row>
    <row r="47" spans="1:18" x14ac:dyDescent="0.25">
      <c r="A47" s="11" t="s">
        <v>79</v>
      </c>
      <c r="B47" s="23" t="s">
        <v>23</v>
      </c>
      <c r="C47" s="2" t="str">
        <f>IF(B47&lt;&gt;"",VLOOKUP($B47,'[1]WCS Occ &amp; Conc'!$A$8:$D$45,2,FALSE),"")</f>
        <v>2X2.5</v>
      </c>
      <c r="D47" s="13">
        <f>IF(C47&lt;&gt;"",VLOOKUP($B47,'[1]WCS Occ &amp; Conc'!$A$8:$D$45,4,FALSE),0)</f>
        <v>1671</v>
      </c>
      <c r="E47" s="14">
        <v>44517</v>
      </c>
      <c r="F47" s="14">
        <v>44821</v>
      </c>
      <c r="G47" s="15">
        <f t="shared" si="7"/>
        <v>9.9945205479452053</v>
      </c>
      <c r="H47" s="16">
        <v>3308</v>
      </c>
      <c r="I47" s="16">
        <v>0</v>
      </c>
      <c r="J47" s="16">
        <v>0</v>
      </c>
      <c r="K47" s="17">
        <f t="shared" si="8"/>
        <v>3308</v>
      </c>
      <c r="L47" s="18">
        <f t="shared" si="9"/>
        <v>1.9796529024536207</v>
      </c>
      <c r="M47" s="17">
        <f t="shared" si="13"/>
        <v>3308.0000000000005</v>
      </c>
      <c r="N47" s="18">
        <f t="shared" si="10"/>
        <v>1.9796529024536209</v>
      </c>
      <c r="O47" s="19">
        <v>2665</v>
      </c>
      <c r="P47" s="20">
        <f t="shared" si="12"/>
        <v>643</v>
      </c>
      <c r="Q47" s="21">
        <f t="shared" si="11"/>
        <v>0.24127579737335836</v>
      </c>
      <c r="R47" s="10"/>
    </row>
    <row r="48" spans="1:18" x14ac:dyDescent="0.25">
      <c r="A48" s="11" t="s">
        <v>80</v>
      </c>
      <c r="B48" s="23" t="s">
        <v>48</v>
      </c>
      <c r="C48" s="2" t="str">
        <f>IF(B48&lt;&gt;"",VLOOKUP($B48,'[1]WCS Occ &amp; Conc'!$A$8:$D$45,2,FALSE),"")</f>
        <v>1X1</v>
      </c>
      <c r="D48" s="13">
        <f>IF(C48&lt;&gt;"",VLOOKUP($B48,'[1]WCS Occ &amp; Conc'!$A$8:$D$45,4,FALSE),0)</f>
        <v>1097</v>
      </c>
      <c r="E48" s="14">
        <v>44522</v>
      </c>
      <c r="F48" s="14">
        <v>45068</v>
      </c>
      <c r="G48" s="15">
        <f t="shared" si="7"/>
        <v>17.950684931506849</v>
      </c>
      <c r="H48" s="16">
        <v>1745</v>
      </c>
      <c r="I48" s="16">
        <v>0</v>
      </c>
      <c r="J48" s="16">
        <v>0</v>
      </c>
      <c r="K48" s="17">
        <f t="shared" si="8"/>
        <v>1745</v>
      </c>
      <c r="L48" s="18">
        <f t="shared" si="9"/>
        <v>1.5907019143117593</v>
      </c>
      <c r="M48" s="17">
        <f t="shared" si="13"/>
        <v>1745</v>
      </c>
      <c r="N48" s="18">
        <f t="shared" si="10"/>
        <v>1.5907019143117593</v>
      </c>
      <c r="O48" s="19">
        <v>1616</v>
      </c>
      <c r="P48" s="20">
        <f t="shared" si="12"/>
        <v>129</v>
      </c>
      <c r="Q48" s="21">
        <f t="shared" si="11"/>
        <v>7.9826732673267328E-2</v>
      </c>
      <c r="R48" s="10"/>
    </row>
    <row r="49" spans="1:18" x14ac:dyDescent="0.25">
      <c r="A49" s="11" t="s">
        <v>81</v>
      </c>
      <c r="B49" s="23" t="s">
        <v>23</v>
      </c>
      <c r="C49" s="2" t="str">
        <f>IF(B49&lt;&gt;"",VLOOKUP($B49,'[1]WCS Occ &amp; Conc'!$A$8:$D$45,2,FALSE),"")</f>
        <v>2X2.5</v>
      </c>
      <c r="D49" s="13">
        <f>IF(C49&lt;&gt;"",VLOOKUP($B49,'[1]WCS Occ &amp; Conc'!$A$8:$D$45,4,FALSE),0)</f>
        <v>1671</v>
      </c>
      <c r="E49" s="14">
        <v>44522</v>
      </c>
      <c r="F49" s="14">
        <v>45068</v>
      </c>
      <c r="G49" s="15">
        <f t="shared" si="7"/>
        <v>17.950684931506849</v>
      </c>
      <c r="H49" s="16">
        <v>3207</v>
      </c>
      <c r="I49" s="16">
        <v>0</v>
      </c>
      <c r="J49" s="16">
        <v>0</v>
      </c>
      <c r="K49" s="17">
        <f t="shared" si="8"/>
        <v>3207</v>
      </c>
      <c r="L49" s="18">
        <f t="shared" si="9"/>
        <v>1.9192100538599641</v>
      </c>
      <c r="M49" s="17">
        <f t="shared" si="13"/>
        <v>3207</v>
      </c>
      <c r="N49" s="18">
        <f t="shared" si="10"/>
        <v>1.9192100538599641</v>
      </c>
      <c r="O49" s="19">
        <v>2687</v>
      </c>
      <c r="P49" s="20">
        <f t="shared" si="12"/>
        <v>520</v>
      </c>
      <c r="Q49" s="21">
        <f t="shared" si="11"/>
        <v>0.1935243766282099</v>
      </c>
      <c r="R49" s="10"/>
    </row>
    <row r="50" spans="1:18" x14ac:dyDescent="0.25">
      <c r="A50" s="11" t="s">
        <v>82</v>
      </c>
      <c r="B50" s="23" t="s">
        <v>83</v>
      </c>
      <c r="C50" s="2" t="str">
        <f>IF(B50&lt;&gt;"",VLOOKUP($B50,'[1]WCS Occ &amp; Conc'!$A$8:$D$45,2,FALSE),"")</f>
        <v>2X2</v>
      </c>
      <c r="D50" s="13">
        <f>IF(C50&lt;&gt;"",VLOOKUP($B50,'[1]WCS Occ &amp; Conc'!$A$8:$D$45,4,FALSE),0)</f>
        <v>1320</v>
      </c>
      <c r="E50" s="14">
        <v>44524</v>
      </c>
      <c r="F50" s="14">
        <v>45010</v>
      </c>
      <c r="G50" s="15">
        <f t="shared" si="7"/>
        <v>15.978082191780821</v>
      </c>
      <c r="H50" s="16">
        <v>2984</v>
      </c>
      <c r="I50" s="16">
        <v>0</v>
      </c>
      <c r="J50" s="16">
        <v>0</v>
      </c>
      <c r="K50" s="17">
        <f t="shared" si="8"/>
        <v>2984</v>
      </c>
      <c r="L50" s="18">
        <f t="shared" si="9"/>
        <v>2.2606060606060607</v>
      </c>
      <c r="M50" s="17">
        <f t="shared" si="13"/>
        <v>2984</v>
      </c>
      <c r="N50" s="18">
        <f t="shared" si="10"/>
        <v>2.2606060606060607</v>
      </c>
      <c r="O50" s="19">
        <v>2467</v>
      </c>
      <c r="P50" s="20">
        <f t="shared" si="12"/>
        <v>517</v>
      </c>
      <c r="Q50" s="21">
        <f t="shared" si="11"/>
        <v>0.209566274827726</v>
      </c>
      <c r="R50" s="10"/>
    </row>
    <row r="51" spans="1:18" x14ac:dyDescent="0.25">
      <c r="A51" s="11" t="s">
        <v>84</v>
      </c>
      <c r="B51" s="23" t="s">
        <v>65</v>
      </c>
      <c r="C51" s="2" t="str">
        <f>IF(B51&lt;&gt;"",VLOOKUP($B51,'[1]WCS Occ &amp; Conc'!$A$8:$D$45,2,FALSE),"")</f>
        <v>1X1.5</v>
      </c>
      <c r="D51" s="13">
        <f>IF(C51&lt;&gt;"",VLOOKUP($B51,'[1]WCS Occ &amp; Conc'!$A$8:$D$45,4,FALSE),0)</f>
        <v>1542</v>
      </c>
      <c r="E51" s="14">
        <v>44524</v>
      </c>
      <c r="F51" s="14">
        <v>44919</v>
      </c>
      <c r="G51" s="15">
        <f t="shared" si="7"/>
        <v>12.986301369863012</v>
      </c>
      <c r="H51" s="16">
        <v>2788</v>
      </c>
      <c r="I51" s="16">
        <v>1394</v>
      </c>
      <c r="J51" s="16">
        <v>0</v>
      </c>
      <c r="K51" s="17">
        <f t="shared" si="8"/>
        <v>2788</v>
      </c>
      <c r="L51" s="18">
        <f t="shared" si="9"/>
        <v>1.808041504539559</v>
      </c>
      <c r="M51" s="17">
        <f t="shared" si="13"/>
        <v>2680.6561181434599</v>
      </c>
      <c r="N51" s="18">
        <f t="shared" si="10"/>
        <v>1.7384280921812321</v>
      </c>
      <c r="O51" s="19">
        <v>2337</v>
      </c>
      <c r="P51" s="20">
        <f t="shared" si="12"/>
        <v>451</v>
      </c>
      <c r="Q51" s="21">
        <f t="shared" si="11"/>
        <v>0.19298245614035087</v>
      </c>
      <c r="R51" s="10"/>
    </row>
    <row r="52" spans="1:18" x14ac:dyDescent="0.25">
      <c r="A52" s="11" t="s">
        <v>85</v>
      </c>
      <c r="B52" s="23" t="s">
        <v>23</v>
      </c>
      <c r="C52" s="2" t="str">
        <f>IF(B52&lt;&gt;"",VLOOKUP($B52,'[1]WCS Occ &amp; Conc'!$A$8:$D$45,2,FALSE),"")</f>
        <v>2X2.5</v>
      </c>
      <c r="D52" s="13">
        <f>IF(C52&lt;&gt;"",VLOOKUP($B52,'[1]WCS Occ &amp; Conc'!$A$8:$D$45,4,FALSE),0)</f>
        <v>1671</v>
      </c>
      <c r="E52" s="14">
        <v>44533</v>
      </c>
      <c r="F52" s="14">
        <v>44898</v>
      </c>
      <c r="G52" s="15">
        <f t="shared" si="7"/>
        <v>12</v>
      </c>
      <c r="H52" s="16">
        <v>2995</v>
      </c>
      <c r="I52" s="16">
        <v>0</v>
      </c>
      <c r="J52" s="16">
        <v>0</v>
      </c>
      <c r="K52" s="17">
        <f t="shared" si="8"/>
        <v>2995</v>
      </c>
      <c r="L52" s="18">
        <f t="shared" si="9"/>
        <v>1.7923399162178337</v>
      </c>
      <c r="M52" s="17">
        <f t="shared" si="13"/>
        <v>2995</v>
      </c>
      <c r="N52" s="18">
        <f t="shared" si="10"/>
        <v>1.7923399162178337</v>
      </c>
      <c r="O52" s="19">
        <v>2768</v>
      </c>
      <c r="P52" s="20">
        <f t="shared" si="12"/>
        <v>227</v>
      </c>
      <c r="Q52" s="21">
        <f t="shared" si="11"/>
        <v>8.2008670520231211E-2</v>
      </c>
      <c r="R52" s="10"/>
    </row>
    <row r="53" spans="1:18" x14ac:dyDescent="0.25">
      <c r="A53" s="11" t="s">
        <v>86</v>
      </c>
      <c r="B53" s="23" t="s">
        <v>18</v>
      </c>
      <c r="C53" s="2" t="str">
        <f>IF(B53&lt;&gt;"",VLOOKUP($B53,'[1]WCS Occ &amp; Conc'!$A$8:$D$45,2,FALSE),"")</f>
        <v>2X2.5</v>
      </c>
      <c r="D53" s="13">
        <f>IF(C53&lt;&gt;"",VLOOKUP($B53,'[1]WCS Occ &amp; Conc'!$A$8:$D$45,4,FALSE),0)</f>
        <v>1657</v>
      </c>
      <c r="E53" s="14">
        <v>44530</v>
      </c>
      <c r="F53" s="14">
        <v>45076</v>
      </c>
      <c r="G53" s="15">
        <f t="shared" si="7"/>
        <v>17.950684931506849</v>
      </c>
      <c r="H53" s="16">
        <v>2980</v>
      </c>
      <c r="I53" s="16">
        <v>0</v>
      </c>
      <c r="J53" s="16">
        <v>0</v>
      </c>
      <c r="K53" s="17">
        <f t="shared" si="8"/>
        <v>2980</v>
      </c>
      <c r="L53" s="18">
        <f t="shared" si="9"/>
        <v>1.7984308992154496</v>
      </c>
      <c r="M53" s="17">
        <f t="shared" si="13"/>
        <v>2980</v>
      </c>
      <c r="N53" s="18">
        <f t="shared" si="10"/>
        <v>1.7984308992154496</v>
      </c>
      <c r="O53" s="19">
        <v>2893</v>
      </c>
      <c r="P53" s="20">
        <f t="shared" si="12"/>
        <v>87</v>
      </c>
      <c r="Q53" s="21">
        <f t="shared" si="11"/>
        <v>3.0072589007950224E-2</v>
      </c>
      <c r="R53" s="10"/>
    </row>
    <row r="54" spans="1:18" x14ac:dyDescent="0.25">
      <c r="A54" s="11" t="s">
        <v>87</v>
      </c>
      <c r="B54" s="23" t="s">
        <v>27</v>
      </c>
      <c r="C54" s="2" t="str">
        <f>IF(B54&lt;&gt;"",VLOOKUP($B54,'[1]WCS Occ &amp; Conc'!$A$8:$D$45,2,FALSE),"")</f>
        <v>2X2</v>
      </c>
      <c r="D54" s="13">
        <f>IF(C54&lt;&gt;"",VLOOKUP($B54,'[1]WCS Occ &amp; Conc'!$A$8:$D$45,4,FALSE),0)</f>
        <v>1436</v>
      </c>
      <c r="E54" s="14">
        <v>44538</v>
      </c>
      <c r="F54" s="14">
        <v>45085</v>
      </c>
      <c r="G54" s="15">
        <f t="shared" si="7"/>
        <v>17.983561643835614</v>
      </c>
      <c r="H54" s="16">
        <v>2763</v>
      </c>
      <c r="I54" s="16">
        <v>0</v>
      </c>
      <c r="J54" s="16">
        <v>0</v>
      </c>
      <c r="K54" s="17">
        <f t="shared" si="8"/>
        <v>2763</v>
      </c>
      <c r="L54" s="18">
        <f t="shared" si="9"/>
        <v>1.9240947075208914</v>
      </c>
      <c r="M54" s="17">
        <f t="shared" si="13"/>
        <v>2763</v>
      </c>
      <c r="N54" s="18">
        <f t="shared" si="10"/>
        <v>1.9240947075208914</v>
      </c>
      <c r="O54" s="19">
        <v>2660</v>
      </c>
      <c r="P54" s="20">
        <f t="shared" si="12"/>
        <v>103</v>
      </c>
      <c r="Q54" s="21">
        <f t="shared" si="11"/>
        <v>3.8721804511278199E-2</v>
      </c>
      <c r="R54" s="10"/>
    </row>
    <row r="55" spans="1:18" x14ac:dyDescent="0.25">
      <c r="A55" s="11" t="s">
        <v>88</v>
      </c>
      <c r="B55" s="23" t="s">
        <v>41</v>
      </c>
      <c r="C55" s="2" t="str">
        <f>IF(B55&lt;&gt;"",VLOOKUP($B55,'[1]WCS Occ &amp; Conc'!$A$8:$D$45,2,FALSE),"")</f>
        <v>2X2</v>
      </c>
      <c r="D55" s="13">
        <f>IF(C55&lt;&gt;"",VLOOKUP($B55,'[1]WCS Occ &amp; Conc'!$A$8:$D$45,4,FALSE),0)</f>
        <v>1408</v>
      </c>
      <c r="E55" s="14">
        <v>44550</v>
      </c>
      <c r="F55" s="14">
        <v>44885</v>
      </c>
      <c r="G55" s="15">
        <f t="shared" si="7"/>
        <v>11.013698630136986</v>
      </c>
      <c r="H55" s="16">
        <v>2383</v>
      </c>
      <c r="I55" s="16">
        <v>0</v>
      </c>
      <c r="J55" s="16">
        <v>0</v>
      </c>
      <c r="K55" s="17">
        <f t="shared" si="8"/>
        <v>2383</v>
      </c>
      <c r="L55" s="18">
        <f t="shared" si="9"/>
        <v>1.6924715909090908</v>
      </c>
      <c r="M55" s="17">
        <f t="shared" si="13"/>
        <v>2383</v>
      </c>
      <c r="N55" s="18">
        <f t="shared" si="10"/>
        <v>1.6924715909090908</v>
      </c>
      <c r="O55" s="19">
        <v>2163</v>
      </c>
      <c r="P55" s="20">
        <f t="shared" si="12"/>
        <v>220</v>
      </c>
      <c r="Q55" s="21">
        <f t="shared" si="11"/>
        <v>0.10171058714748035</v>
      </c>
      <c r="R55" s="10"/>
    </row>
    <row r="56" spans="1:18" x14ac:dyDescent="0.25">
      <c r="A56" s="11" t="s">
        <v>89</v>
      </c>
      <c r="B56" s="23" t="s">
        <v>36</v>
      </c>
      <c r="C56" s="2" t="str">
        <f>IF(B56&lt;&gt;"",VLOOKUP($B56,'[1]WCS Occ &amp; Conc'!$A$8:$D$45,2,FALSE),"")</f>
        <v>1X1</v>
      </c>
      <c r="D56" s="13">
        <f>IF(C56&lt;&gt;"",VLOOKUP($B56,'[1]WCS Occ &amp; Conc'!$A$8:$D$45,4,FALSE),0)</f>
        <v>934</v>
      </c>
      <c r="E56" s="14">
        <v>44552</v>
      </c>
      <c r="F56" s="14">
        <v>44886</v>
      </c>
      <c r="G56" s="15">
        <f t="shared" si="7"/>
        <v>10.980821917808219</v>
      </c>
      <c r="H56" s="16">
        <v>2122</v>
      </c>
      <c r="I56" s="16">
        <v>0</v>
      </c>
      <c r="J56" s="16">
        <v>0</v>
      </c>
      <c r="K56" s="17">
        <f t="shared" si="8"/>
        <v>2122</v>
      </c>
      <c r="L56" s="18">
        <f t="shared" si="9"/>
        <v>2.2719486081370448</v>
      </c>
      <c r="M56" s="17">
        <f t="shared" si="13"/>
        <v>2122</v>
      </c>
      <c r="N56" s="18">
        <f t="shared" si="10"/>
        <v>2.2719486081370448</v>
      </c>
      <c r="O56" s="19">
        <v>2060</v>
      </c>
      <c r="P56" s="20">
        <f t="shared" si="12"/>
        <v>62</v>
      </c>
      <c r="Q56" s="21">
        <f t="shared" si="11"/>
        <v>3.0097087378640777E-2</v>
      </c>
      <c r="R56" s="10"/>
    </row>
    <row r="57" spans="1:18" x14ac:dyDescent="0.25">
      <c r="A57" s="11" t="s">
        <v>90</v>
      </c>
      <c r="B57" s="12" t="s">
        <v>18</v>
      </c>
      <c r="C57" s="2" t="str">
        <f>IF(B57&lt;&gt;"",VLOOKUP($B57,'[1]WCS Occ &amp; Conc'!$A$8:$D$45,2,FALSE),"")</f>
        <v>2X2.5</v>
      </c>
      <c r="D57" s="13">
        <f>IF(C57&lt;&gt;"",VLOOKUP($B57,'[1]WCS Occ &amp; Conc'!$A$8:$D$45,4,FALSE),0)</f>
        <v>1657</v>
      </c>
      <c r="E57" s="14">
        <v>44562</v>
      </c>
      <c r="F57" s="14">
        <v>45292</v>
      </c>
      <c r="G57" s="15">
        <f t="shared" si="7"/>
        <v>24</v>
      </c>
      <c r="H57" s="16">
        <v>3489</v>
      </c>
      <c r="I57" s="16">
        <v>0</v>
      </c>
      <c r="J57" s="16">
        <v>0</v>
      </c>
      <c r="K57" s="17">
        <f t="shared" si="8"/>
        <v>3489</v>
      </c>
      <c r="L57" s="18">
        <f t="shared" si="9"/>
        <v>2.1056125528062766</v>
      </c>
      <c r="M57" s="17">
        <f t="shared" si="13"/>
        <v>3489</v>
      </c>
      <c r="N57" s="18">
        <f t="shared" si="10"/>
        <v>2.1056125528062766</v>
      </c>
      <c r="O57" s="19">
        <v>3454</v>
      </c>
      <c r="P57" s="20">
        <f t="shared" si="12"/>
        <v>35</v>
      </c>
      <c r="Q57" s="21">
        <f t="shared" si="11"/>
        <v>1.013317892298784E-2</v>
      </c>
      <c r="R57" s="10"/>
    </row>
    <row r="58" spans="1:18" x14ac:dyDescent="0.25">
      <c r="A58" s="11" t="s">
        <v>91</v>
      </c>
      <c r="B58" s="12" t="s">
        <v>22</v>
      </c>
      <c r="C58" s="2" t="str">
        <f>IF(B58&lt;&gt;"",VLOOKUP($B58,'[1]WCS Occ &amp; Conc'!$A$8:$D$45,2,FALSE),"")</f>
        <v>1X1.5</v>
      </c>
      <c r="D58" s="13">
        <f>IF(C58&lt;&gt;"",VLOOKUP($B58,'[1]WCS Occ &amp; Conc'!$A$8:$D$45,4,FALSE),0)</f>
        <v>1077</v>
      </c>
      <c r="E58" s="14">
        <v>44562</v>
      </c>
      <c r="F58" s="14">
        <v>44927</v>
      </c>
      <c r="G58" s="15">
        <f t="shared" si="7"/>
        <v>12</v>
      </c>
      <c r="H58" s="16">
        <v>1915</v>
      </c>
      <c r="I58" s="16">
        <v>0</v>
      </c>
      <c r="J58" s="16">
        <v>0</v>
      </c>
      <c r="K58" s="17">
        <f t="shared" si="8"/>
        <v>1915</v>
      </c>
      <c r="L58" s="18">
        <f t="shared" si="9"/>
        <v>1.7780872794800371</v>
      </c>
      <c r="M58" s="17">
        <f t="shared" si="13"/>
        <v>1915</v>
      </c>
      <c r="N58" s="18">
        <f t="shared" si="10"/>
        <v>1.7780872794800371</v>
      </c>
      <c r="O58" s="19">
        <v>1900</v>
      </c>
      <c r="P58" s="20">
        <f t="shared" si="12"/>
        <v>15</v>
      </c>
      <c r="Q58" s="21">
        <f t="shared" si="11"/>
        <v>7.8947368421052634E-3</v>
      </c>
      <c r="R58" s="10"/>
    </row>
    <row r="59" spans="1:18" x14ac:dyDescent="0.25">
      <c r="A59" s="24" t="s">
        <v>92</v>
      </c>
      <c r="B59" s="40" t="s">
        <v>36</v>
      </c>
      <c r="C59" s="2" t="str">
        <f>IF(B59&lt;&gt;"",VLOOKUP($B59,'[1]WCS Occ &amp; Conc'!$A$8:$D$45,2,FALSE),"")</f>
        <v>1X1</v>
      </c>
      <c r="D59" s="13">
        <f>IF(C59&lt;&gt;"",VLOOKUP($B59,'[1]WCS Occ &amp; Conc'!$A$8:$D$45,4,FALSE),0)</f>
        <v>934</v>
      </c>
      <c r="E59" s="26">
        <v>44562</v>
      </c>
      <c r="F59" s="26">
        <v>44927</v>
      </c>
      <c r="G59" s="15">
        <f t="shared" si="7"/>
        <v>12</v>
      </c>
      <c r="H59" s="27">
        <v>1460</v>
      </c>
      <c r="I59" s="27">
        <v>0</v>
      </c>
      <c r="J59" s="27">
        <v>0</v>
      </c>
      <c r="K59" s="17">
        <f t="shared" si="8"/>
        <v>1460</v>
      </c>
      <c r="L59" s="18">
        <f t="shared" si="9"/>
        <v>1.563169164882227</v>
      </c>
      <c r="M59" s="17">
        <f t="shared" si="13"/>
        <v>1460</v>
      </c>
      <c r="N59" s="18">
        <f t="shared" si="10"/>
        <v>1.563169164882227</v>
      </c>
      <c r="O59" s="19">
        <v>1460</v>
      </c>
      <c r="P59" s="20">
        <f t="shared" si="12"/>
        <v>0</v>
      </c>
      <c r="Q59" s="21">
        <f t="shared" si="11"/>
        <v>0</v>
      </c>
      <c r="R59" s="10"/>
    </row>
    <row r="60" spans="1:18" x14ac:dyDescent="0.25">
      <c r="A60" s="24" t="s">
        <v>93</v>
      </c>
      <c r="B60" s="40" t="s">
        <v>20</v>
      </c>
      <c r="C60" s="2" t="str">
        <f>IF(B60&lt;&gt;"",VLOOKUP($B60,'[1]WCS Occ &amp; Conc'!$A$8:$D$45,2,FALSE),"")</f>
        <v>1X1.5</v>
      </c>
      <c r="D60" s="13">
        <f>IF(C60&lt;&gt;"",VLOOKUP($B60,'[1]WCS Occ &amp; Conc'!$A$8:$D$45,4,FALSE),0)</f>
        <v>1248</v>
      </c>
      <c r="E60" s="26">
        <v>44572</v>
      </c>
      <c r="F60" s="26">
        <v>44968</v>
      </c>
      <c r="G60" s="15">
        <f t="shared" si="7"/>
        <v>13.019178082191781</v>
      </c>
      <c r="H60" s="27">
        <v>1917</v>
      </c>
      <c r="I60" s="27">
        <v>0</v>
      </c>
      <c r="J60" s="27">
        <v>0</v>
      </c>
      <c r="K60" s="17">
        <f t="shared" si="8"/>
        <v>1917</v>
      </c>
      <c r="L60" s="18">
        <f t="shared" si="9"/>
        <v>1.5360576923076923</v>
      </c>
      <c r="M60" s="17">
        <f t="shared" si="13"/>
        <v>1917</v>
      </c>
      <c r="N60" s="18">
        <f t="shared" si="10"/>
        <v>1.5360576923076923</v>
      </c>
      <c r="O60" s="19">
        <v>1775</v>
      </c>
      <c r="P60" s="20">
        <f t="shared" si="12"/>
        <v>142</v>
      </c>
      <c r="Q60" s="21">
        <f t="shared" si="11"/>
        <v>0.08</v>
      </c>
      <c r="R60" s="10"/>
    </row>
    <row r="61" spans="1:18" x14ac:dyDescent="0.25">
      <c r="A61" s="24" t="s">
        <v>94</v>
      </c>
      <c r="B61" s="40" t="s">
        <v>23</v>
      </c>
      <c r="C61" s="2" t="str">
        <f>IF(B61&lt;&gt;"",VLOOKUP($B61,'[1]WCS Occ &amp; Conc'!$A$8:$D$45,2,FALSE),"")</f>
        <v>2X2.5</v>
      </c>
      <c r="D61" s="13">
        <f>IF(C61&lt;&gt;"",VLOOKUP($B61,'[1]WCS Occ &amp; Conc'!$A$8:$D$45,4,FALSE),0)</f>
        <v>1671</v>
      </c>
      <c r="E61" s="26">
        <v>44592</v>
      </c>
      <c r="F61" s="26">
        <v>44986</v>
      </c>
      <c r="G61" s="15">
        <f t="shared" si="7"/>
        <v>12.953424657534246</v>
      </c>
      <c r="H61" s="27">
        <v>3032</v>
      </c>
      <c r="I61" s="27">
        <v>0</v>
      </c>
      <c r="J61" s="27">
        <v>0</v>
      </c>
      <c r="K61" s="17">
        <f t="shared" si="8"/>
        <v>3032</v>
      </c>
      <c r="L61" s="18">
        <f t="shared" si="9"/>
        <v>1.8144823459006583</v>
      </c>
      <c r="M61" s="17">
        <f t="shared" si="13"/>
        <v>3032</v>
      </c>
      <c r="N61" s="18">
        <f t="shared" si="10"/>
        <v>1.8144823459006583</v>
      </c>
      <c r="O61" s="19">
        <v>2860</v>
      </c>
      <c r="P61" s="20">
        <f t="shared" si="12"/>
        <v>172</v>
      </c>
      <c r="Q61" s="21">
        <f t="shared" si="11"/>
        <v>6.0139860139860141E-2</v>
      </c>
      <c r="R61" s="10"/>
    </row>
    <row r="62" spans="1:18" x14ac:dyDescent="0.25">
      <c r="A62" s="24" t="s">
        <v>95</v>
      </c>
      <c r="B62" s="40" t="s">
        <v>96</v>
      </c>
      <c r="C62" s="2" t="str">
        <f>IF(B62&lt;&gt;"",VLOOKUP($B62,'[1]WCS Occ &amp; Conc'!$A$8:$D$45,2,FALSE),"")</f>
        <v>2X2</v>
      </c>
      <c r="D62" s="13">
        <f>IF(C62&lt;&gt;"",VLOOKUP($B62,'[1]WCS Occ &amp; Conc'!$A$8:$D$45,4,FALSE),0)</f>
        <v>1398</v>
      </c>
      <c r="E62" s="26">
        <v>44595</v>
      </c>
      <c r="F62" s="26">
        <v>44989</v>
      </c>
      <c r="G62" s="15">
        <f t="shared" si="7"/>
        <v>12.953424657534246</v>
      </c>
      <c r="H62" s="27">
        <v>2465</v>
      </c>
      <c r="I62" s="27">
        <v>0</v>
      </c>
      <c r="J62" s="27">
        <v>0</v>
      </c>
      <c r="K62" s="17">
        <f t="shared" si="8"/>
        <v>2465</v>
      </c>
      <c r="L62" s="18">
        <f t="shared" si="9"/>
        <v>1.7632331902718168</v>
      </c>
      <c r="M62" s="17">
        <f t="shared" si="13"/>
        <v>2465</v>
      </c>
      <c r="N62" s="18">
        <f t="shared" si="10"/>
        <v>1.7632331902718168</v>
      </c>
      <c r="O62" s="19">
        <v>2107</v>
      </c>
      <c r="P62" s="20">
        <f t="shared" si="12"/>
        <v>358</v>
      </c>
      <c r="Q62" s="21">
        <f t="shared" si="11"/>
        <v>0.16990982439487423</v>
      </c>
      <c r="R62" s="10"/>
    </row>
    <row r="63" spans="1:18" x14ac:dyDescent="0.25">
      <c r="A63" s="24" t="s">
        <v>97</v>
      </c>
      <c r="B63" s="40" t="s">
        <v>36</v>
      </c>
      <c r="C63" s="2" t="str">
        <f>IF(B63&lt;&gt;"",VLOOKUP($B63,'[1]WCS Occ &amp; Conc'!$A$8:$D$45,2,FALSE),"")</f>
        <v>1X1</v>
      </c>
      <c r="D63" s="13">
        <f>IF(C63&lt;&gt;"",VLOOKUP($B63,'[1]WCS Occ &amp; Conc'!$A$8:$D$45,4,FALSE),0)</f>
        <v>934</v>
      </c>
      <c r="E63" s="26">
        <v>44597</v>
      </c>
      <c r="F63" s="26">
        <v>45143</v>
      </c>
      <c r="G63" s="15">
        <f t="shared" si="7"/>
        <v>17.950684931506849</v>
      </c>
      <c r="H63" s="27">
        <v>1794</v>
      </c>
      <c r="I63" s="27">
        <v>0</v>
      </c>
      <c r="J63" s="27">
        <v>0</v>
      </c>
      <c r="K63" s="17">
        <f t="shared" si="8"/>
        <v>1794</v>
      </c>
      <c r="L63" s="18">
        <f t="shared" si="9"/>
        <v>1.9207708779443255</v>
      </c>
      <c r="M63" s="17">
        <f t="shared" si="13"/>
        <v>1794</v>
      </c>
      <c r="N63" s="18">
        <f t="shared" si="10"/>
        <v>1.9207708779443255</v>
      </c>
      <c r="O63" s="19">
        <v>1616</v>
      </c>
      <c r="P63" s="20">
        <f t="shared" si="12"/>
        <v>178</v>
      </c>
      <c r="Q63" s="21">
        <f t="shared" si="11"/>
        <v>0.11014851485148515</v>
      </c>
      <c r="R63" s="10"/>
    </row>
    <row r="64" spans="1:18" x14ac:dyDescent="0.25">
      <c r="A64" s="24" t="s">
        <v>98</v>
      </c>
      <c r="B64" s="40" t="s">
        <v>18</v>
      </c>
      <c r="C64" s="2" t="str">
        <f>IF(B64&lt;&gt;"",VLOOKUP($B64,'[1]WCS Occ &amp; Conc'!$A$8:$D$45,2,FALSE),"")</f>
        <v>2X2.5</v>
      </c>
      <c r="D64" s="13">
        <f>IF(C64&lt;&gt;"",VLOOKUP($B64,'[1]WCS Occ &amp; Conc'!$A$8:$D$45,4,FALSE),0)</f>
        <v>1657</v>
      </c>
      <c r="E64" s="26">
        <v>44605</v>
      </c>
      <c r="F64" s="26">
        <v>44999</v>
      </c>
      <c r="G64" s="15">
        <f t="shared" si="7"/>
        <v>12.953424657534246</v>
      </c>
      <c r="H64" s="27">
        <v>3139</v>
      </c>
      <c r="I64" s="27">
        <v>0</v>
      </c>
      <c r="J64" s="27">
        <v>0</v>
      </c>
      <c r="K64" s="17">
        <f t="shared" si="8"/>
        <v>3139</v>
      </c>
      <c r="L64" s="18">
        <f t="shared" si="9"/>
        <v>1.8943874471937237</v>
      </c>
      <c r="M64" s="17">
        <f t="shared" si="13"/>
        <v>3139</v>
      </c>
      <c r="N64" s="18">
        <f t="shared" si="10"/>
        <v>1.8943874471937237</v>
      </c>
      <c r="O64" s="19">
        <v>3048</v>
      </c>
      <c r="P64" s="20">
        <f t="shared" si="12"/>
        <v>91</v>
      </c>
      <c r="Q64" s="21">
        <f t="shared" si="11"/>
        <v>2.9855643044619424E-2</v>
      </c>
      <c r="R64" s="10"/>
    </row>
    <row r="65" spans="1:18" x14ac:dyDescent="0.25">
      <c r="A65" s="24" t="s">
        <v>99</v>
      </c>
      <c r="B65" s="40" t="s">
        <v>22</v>
      </c>
      <c r="C65" s="2" t="str">
        <f>IF(B65&lt;&gt;"",VLOOKUP($B65,'[1]WCS Occ &amp; Conc'!$A$8:$D$45,2,FALSE),"")</f>
        <v>1X1.5</v>
      </c>
      <c r="D65" s="13">
        <f>IF(C65&lt;&gt;"",VLOOKUP($B65,'[1]WCS Occ &amp; Conc'!$A$8:$D$45,4,FALSE),0)</f>
        <v>1077</v>
      </c>
      <c r="E65" s="26">
        <v>44601</v>
      </c>
      <c r="F65" s="26">
        <v>44995</v>
      </c>
      <c r="G65" s="15">
        <f t="shared" si="7"/>
        <v>12.953424657534246</v>
      </c>
      <c r="H65" s="27">
        <v>1801</v>
      </c>
      <c r="I65" s="27">
        <v>0</v>
      </c>
      <c r="J65" s="27">
        <v>0</v>
      </c>
      <c r="K65" s="17">
        <f t="shared" si="8"/>
        <v>1801</v>
      </c>
      <c r="L65" s="18">
        <f t="shared" si="9"/>
        <v>1.6722376973073352</v>
      </c>
      <c r="M65" s="17">
        <f t="shared" si="13"/>
        <v>1801</v>
      </c>
      <c r="N65" s="18">
        <f t="shared" si="10"/>
        <v>1.6722376973073352</v>
      </c>
      <c r="O65" s="19">
        <v>1608</v>
      </c>
      <c r="P65" s="20">
        <f t="shared" si="12"/>
        <v>193</v>
      </c>
      <c r="Q65" s="21">
        <f t="shared" si="11"/>
        <v>0.12002487562189054</v>
      </c>
      <c r="R65" s="10"/>
    </row>
    <row r="66" spans="1:18" x14ac:dyDescent="0.25">
      <c r="A66" s="24" t="s">
        <v>100</v>
      </c>
      <c r="B66" s="40" t="s">
        <v>27</v>
      </c>
      <c r="C66" s="2" t="str">
        <f>IF(B66&lt;&gt;"",VLOOKUP($B66,'[1]WCS Occ &amp; Conc'!$A$8:$D$45,2,FALSE),"")</f>
        <v>2X2</v>
      </c>
      <c r="D66" s="13">
        <f>IF(C66&lt;&gt;"",VLOOKUP($B66,'[1]WCS Occ &amp; Conc'!$A$8:$D$45,4,FALSE),0)</f>
        <v>1436</v>
      </c>
      <c r="E66" s="26">
        <v>44604</v>
      </c>
      <c r="F66" s="26">
        <v>44998</v>
      </c>
      <c r="G66" s="15">
        <f t="shared" si="7"/>
        <v>12.953424657534246</v>
      </c>
      <c r="H66" s="27">
        <v>2862</v>
      </c>
      <c r="I66" s="27">
        <v>0</v>
      </c>
      <c r="J66" s="27">
        <v>0</v>
      </c>
      <c r="K66" s="17">
        <f t="shared" si="8"/>
        <v>2862</v>
      </c>
      <c r="L66" s="18">
        <f t="shared" si="9"/>
        <v>1.9930362116991645</v>
      </c>
      <c r="M66" s="17">
        <f t="shared" si="13"/>
        <v>2862</v>
      </c>
      <c r="N66" s="18">
        <f t="shared" si="10"/>
        <v>1.9930362116991645</v>
      </c>
      <c r="O66" s="19">
        <v>2467</v>
      </c>
      <c r="P66" s="20">
        <f t="shared" si="12"/>
        <v>395</v>
      </c>
      <c r="Q66" s="21">
        <f t="shared" si="11"/>
        <v>0.16011349817592219</v>
      </c>
      <c r="R66" s="10"/>
    </row>
    <row r="67" spans="1:18" x14ac:dyDescent="0.25">
      <c r="A67" s="24" t="s">
        <v>101</v>
      </c>
      <c r="B67" s="40" t="s">
        <v>18</v>
      </c>
      <c r="C67" s="2" t="str">
        <f>IF(B67&lt;&gt;"",VLOOKUP($B67,'[1]WCS Occ &amp; Conc'!$A$8:$D$45,2,FALSE),"")</f>
        <v>2X2.5</v>
      </c>
      <c r="D67" s="13">
        <f>IF(C67&lt;&gt;"",VLOOKUP($B67,'[1]WCS Occ &amp; Conc'!$A$8:$D$45,4,FALSE),0)</f>
        <v>1657</v>
      </c>
      <c r="E67" s="26">
        <v>44606</v>
      </c>
      <c r="F67" s="26">
        <v>45000</v>
      </c>
      <c r="G67" s="15">
        <f t="shared" si="7"/>
        <v>12.953424657534246</v>
      </c>
      <c r="H67" s="27">
        <v>2839</v>
      </c>
      <c r="I67" s="27">
        <v>0</v>
      </c>
      <c r="J67" s="27">
        <v>0</v>
      </c>
      <c r="K67" s="17">
        <f t="shared" si="8"/>
        <v>2839</v>
      </c>
      <c r="L67" s="18">
        <f t="shared" si="9"/>
        <v>1.7133373566686783</v>
      </c>
      <c r="M67" s="17">
        <f t="shared" si="13"/>
        <v>2839</v>
      </c>
      <c r="N67" s="18">
        <f t="shared" si="10"/>
        <v>1.7133373566686783</v>
      </c>
      <c r="O67" s="19">
        <v>2490</v>
      </c>
      <c r="P67" s="20">
        <f t="shared" si="12"/>
        <v>349</v>
      </c>
      <c r="Q67" s="21">
        <f t="shared" si="11"/>
        <v>0.14016064257028113</v>
      </c>
      <c r="R67" s="10"/>
    </row>
    <row r="68" spans="1:18" x14ac:dyDescent="0.25">
      <c r="A68" s="24" t="s">
        <v>102</v>
      </c>
      <c r="B68" s="40" t="s">
        <v>29</v>
      </c>
      <c r="C68" s="2" t="str">
        <f>IF(B68&lt;&gt;"",VLOOKUP($B68,'[1]WCS Occ &amp; Conc'!$A$8:$D$45,2,FALSE),"")</f>
        <v>2X2</v>
      </c>
      <c r="D68" s="13">
        <f>IF(C68&lt;&gt;"",VLOOKUP($B68,'[1]WCS Occ &amp; Conc'!$A$8:$D$45,4,FALSE),0)</f>
        <v>1453</v>
      </c>
      <c r="E68" s="26">
        <v>44605</v>
      </c>
      <c r="F68" s="26">
        <v>45152</v>
      </c>
      <c r="G68" s="15">
        <f t="shared" si="7"/>
        <v>17.983561643835614</v>
      </c>
      <c r="H68" s="27">
        <v>2641</v>
      </c>
      <c r="I68" s="27">
        <v>0</v>
      </c>
      <c r="J68" s="27">
        <v>0</v>
      </c>
      <c r="K68" s="17">
        <f t="shared" si="8"/>
        <v>2641</v>
      </c>
      <c r="L68" s="18">
        <f t="shared" si="9"/>
        <v>1.817618719889883</v>
      </c>
      <c r="M68" s="17">
        <f t="shared" si="13"/>
        <v>2641</v>
      </c>
      <c r="N68" s="18">
        <f t="shared" si="10"/>
        <v>1.817618719889883</v>
      </c>
      <c r="O68" s="19">
        <v>2335</v>
      </c>
      <c r="P68" s="20">
        <f t="shared" si="12"/>
        <v>306</v>
      </c>
      <c r="Q68" s="21">
        <f t="shared" si="11"/>
        <v>0.1310492505353319</v>
      </c>
      <c r="R68" s="10"/>
    </row>
    <row r="69" spans="1:18" x14ac:dyDescent="0.25">
      <c r="A69" s="24" t="s">
        <v>103</v>
      </c>
      <c r="B69" s="40" t="s">
        <v>20</v>
      </c>
      <c r="C69" s="2" t="str">
        <f>IF(B69&lt;&gt;"",VLOOKUP($B69,'[1]WCS Occ &amp; Conc'!$A$8:$D$45,2,FALSE),"")</f>
        <v>1X1.5</v>
      </c>
      <c r="D69" s="13">
        <f>IF(C69&lt;&gt;"",VLOOKUP($B69,'[1]WCS Occ &amp; Conc'!$A$8:$D$45,4,FALSE),0)</f>
        <v>1248</v>
      </c>
      <c r="E69" s="26">
        <v>44610</v>
      </c>
      <c r="F69" s="26">
        <v>45156</v>
      </c>
      <c r="G69" s="15">
        <f t="shared" si="7"/>
        <v>17.950684931506849</v>
      </c>
      <c r="H69" s="27">
        <v>2444</v>
      </c>
      <c r="I69" s="27">
        <v>0</v>
      </c>
      <c r="J69" s="27">
        <v>0</v>
      </c>
      <c r="K69" s="17">
        <f t="shared" si="8"/>
        <v>2444</v>
      </c>
      <c r="L69" s="18">
        <f t="shared" si="9"/>
        <v>1.9583333333333333</v>
      </c>
      <c r="M69" s="17">
        <f t="shared" si="13"/>
        <v>2444</v>
      </c>
      <c r="N69" s="18">
        <f t="shared" si="10"/>
        <v>1.9583333333333333</v>
      </c>
      <c r="O69" s="19">
        <v>2420</v>
      </c>
      <c r="P69" s="20">
        <f t="shared" si="12"/>
        <v>24</v>
      </c>
      <c r="Q69" s="21">
        <f t="shared" si="11"/>
        <v>9.9173553719008271E-3</v>
      </c>
      <c r="R69" s="10"/>
    </row>
    <row r="70" spans="1:18" x14ac:dyDescent="0.25">
      <c r="A70" s="24" t="s">
        <v>104</v>
      </c>
      <c r="B70" s="40" t="s">
        <v>96</v>
      </c>
      <c r="C70" s="2" t="str">
        <f>IF(B70&lt;&gt;"",VLOOKUP($B70,'[1]WCS Occ &amp; Conc'!$A$8:$D$45,2,FALSE),"")</f>
        <v>2X2</v>
      </c>
      <c r="D70" s="13">
        <f>IF(C70&lt;&gt;"",VLOOKUP($B70,'[1]WCS Occ &amp; Conc'!$A$8:$D$45,4,FALSE),0)</f>
        <v>1398</v>
      </c>
      <c r="E70" s="26">
        <v>44612</v>
      </c>
      <c r="F70" s="26">
        <v>44977</v>
      </c>
      <c r="G70" s="15">
        <f t="shared" si="7"/>
        <v>12</v>
      </c>
      <c r="H70" s="27">
        <v>2662</v>
      </c>
      <c r="I70" s="27">
        <v>0</v>
      </c>
      <c r="J70" s="27">
        <v>0</v>
      </c>
      <c r="K70" s="17">
        <f t="shared" si="8"/>
        <v>2662</v>
      </c>
      <c r="L70" s="18">
        <f t="shared" si="9"/>
        <v>1.9041487839771101</v>
      </c>
      <c r="M70" s="17">
        <f t="shared" si="13"/>
        <v>2662</v>
      </c>
      <c r="N70" s="18">
        <f t="shared" si="10"/>
        <v>1.9041487839771101</v>
      </c>
      <c r="O70" s="19">
        <v>2610</v>
      </c>
      <c r="P70" s="20">
        <f t="shared" si="12"/>
        <v>52</v>
      </c>
      <c r="Q70" s="21">
        <f t="shared" si="11"/>
        <v>1.9923371647509579E-2</v>
      </c>
      <c r="R70" s="10"/>
    </row>
    <row r="71" spans="1:18" x14ac:dyDescent="0.25">
      <c r="A71" s="24" t="s">
        <v>105</v>
      </c>
      <c r="B71" s="40" t="s">
        <v>23</v>
      </c>
      <c r="C71" s="2" t="str">
        <f>IF(B71&lt;&gt;"",VLOOKUP($B71,'[1]WCS Occ &amp; Conc'!$A$8:$D$45,2,FALSE),"")</f>
        <v>2X2.5</v>
      </c>
      <c r="D71" s="13">
        <f>IF(C71&lt;&gt;"",VLOOKUP($B71,'[1]WCS Occ &amp; Conc'!$A$8:$D$45,4,FALSE),0)</f>
        <v>1671</v>
      </c>
      <c r="E71" s="26">
        <v>44610</v>
      </c>
      <c r="F71" s="26">
        <v>45156</v>
      </c>
      <c r="G71" s="15">
        <f t="shared" si="7"/>
        <v>17.950684931506849</v>
      </c>
      <c r="H71" s="27">
        <v>3317</v>
      </c>
      <c r="I71" s="27">
        <v>0</v>
      </c>
      <c r="J71" s="27">
        <v>0</v>
      </c>
      <c r="K71" s="17">
        <f t="shared" si="8"/>
        <v>3317</v>
      </c>
      <c r="L71" s="18">
        <f t="shared" si="9"/>
        <v>1.9850388988629564</v>
      </c>
      <c r="M71" s="17">
        <f>IF(AND(B71&gt;0,G71&gt;0,H71&gt;0),((G71-I71/H71)*K71/G71),0)</f>
        <v>3317</v>
      </c>
      <c r="N71" s="18">
        <f t="shared" si="10"/>
        <v>1.9850388988629564</v>
      </c>
      <c r="O71" s="19">
        <v>3220</v>
      </c>
      <c r="P71" s="20">
        <f t="shared" si="12"/>
        <v>97</v>
      </c>
      <c r="Q71" s="21">
        <f t="shared" si="11"/>
        <v>3.0124223602484471E-2</v>
      </c>
      <c r="R71" s="10"/>
    </row>
    <row r="72" spans="1:18" x14ac:dyDescent="0.25">
      <c r="A72" s="24" t="s">
        <v>106</v>
      </c>
      <c r="B72" s="40" t="s">
        <v>29</v>
      </c>
      <c r="C72" s="2" t="str">
        <f>IF(B72&lt;&gt;"",VLOOKUP($B72,'[1]WCS Occ &amp; Conc'!$A$8:$D$45,2,FALSE),"")</f>
        <v>2X2</v>
      </c>
      <c r="D72" s="13">
        <f>IF(C72&lt;&gt;"",VLOOKUP($B72,'[1]WCS Occ &amp; Conc'!$A$8:$D$45,4,FALSE),0)</f>
        <v>1453</v>
      </c>
      <c r="E72" s="26">
        <v>44607</v>
      </c>
      <c r="F72" s="26">
        <v>45001</v>
      </c>
      <c r="G72" s="15">
        <f t="shared" si="7"/>
        <v>12.953424657534246</v>
      </c>
      <c r="H72" s="27">
        <v>2605</v>
      </c>
      <c r="I72" s="27">
        <v>0</v>
      </c>
      <c r="J72" s="27">
        <v>0</v>
      </c>
      <c r="K72" s="17">
        <f t="shared" si="8"/>
        <v>2605</v>
      </c>
      <c r="L72" s="18">
        <f t="shared" si="9"/>
        <v>1.792842395044735</v>
      </c>
      <c r="M72" s="17">
        <f t="shared" si="13"/>
        <v>2605</v>
      </c>
      <c r="N72" s="18">
        <f t="shared" si="10"/>
        <v>1.792842395044735</v>
      </c>
      <c r="O72" s="19">
        <v>2335</v>
      </c>
      <c r="P72" s="20">
        <f t="shared" si="12"/>
        <v>270</v>
      </c>
      <c r="Q72" s="21">
        <f t="shared" si="11"/>
        <v>0.11563169164882227</v>
      </c>
      <c r="R72" s="10"/>
    </row>
    <row r="73" spans="1:18" x14ac:dyDescent="0.25">
      <c r="A73" s="24" t="s">
        <v>107</v>
      </c>
      <c r="B73" s="40" t="s">
        <v>25</v>
      </c>
      <c r="C73" s="2" t="str">
        <f>IF(B73&lt;&gt;"",VLOOKUP($B73,'[1]WCS Occ &amp; Conc'!$A$8:$D$45,2,FALSE),"")</f>
        <v>2X2</v>
      </c>
      <c r="D73" s="13">
        <f>IF(C73&lt;&gt;"",VLOOKUP($B73,'[1]WCS Occ &amp; Conc'!$A$8:$D$45,4,FALSE),0)</f>
        <v>1423</v>
      </c>
      <c r="E73" s="26">
        <v>44619</v>
      </c>
      <c r="F73" s="26">
        <v>44709</v>
      </c>
      <c r="G73" s="15">
        <f t="shared" si="7"/>
        <v>2.9589041095890409</v>
      </c>
      <c r="H73" s="27">
        <v>3493</v>
      </c>
      <c r="I73" s="27">
        <v>0</v>
      </c>
      <c r="J73" s="27">
        <v>0</v>
      </c>
      <c r="K73" s="17">
        <f t="shared" si="8"/>
        <v>3493</v>
      </c>
      <c r="L73" s="18">
        <f t="shared" si="9"/>
        <v>2.4546732255797612</v>
      </c>
      <c r="M73" s="17">
        <f t="shared" si="13"/>
        <v>3493</v>
      </c>
      <c r="N73" s="18">
        <f t="shared" si="10"/>
        <v>2.4546732255797612</v>
      </c>
      <c r="O73" s="19">
        <v>3343</v>
      </c>
      <c r="P73" s="20">
        <f t="shared" si="12"/>
        <v>150</v>
      </c>
      <c r="Q73" s="21">
        <f t="shared" si="11"/>
        <v>4.486987735566856E-2</v>
      </c>
      <c r="R73" s="10"/>
    </row>
    <row r="74" spans="1:18" x14ac:dyDescent="0.25">
      <c r="A74" s="24" t="s">
        <v>34</v>
      </c>
      <c r="B74" s="40" t="s">
        <v>20</v>
      </c>
      <c r="C74" s="2" t="str">
        <f>IF(B74&lt;&gt;"",VLOOKUP($B74,'[1]WCS Occ &amp; Conc'!$A$8:$D$45,2,FALSE),"")</f>
        <v>1X1.5</v>
      </c>
      <c r="D74" s="13">
        <f>IF(C74&lt;&gt;"",VLOOKUP($B74,'[1]WCS Occ &amp; Conc'!$A$8:$D$45,4,FALSE),0)</f>
        <v>1248</v>
      </c>
      <c r="E74" s="26">
        <v>44623</v>
      </c>
      <c r="F74" s="26">
        <v>45172</v>
      </c>
      <c r="G74" s="15">
        <f t="shared" si="7"/>
        <v>18.049315068493151</v>
      </c>
      <c r="H74" s="27">
        <v>2019</v>
      </c>
      <c r="I74" s="27">
        <v>0</v>
      </c>
      <c r="J74" s="27">
        <v>0</v>
      </c>
      <c r="K74" s="17">
        <f t="shared" si="8"/>
        <v>2019</v>
      </c>
      <c r="L74" s="18">
        <f t="shared" si="9"/>
        <v>1.6177884615384615</v>
      </c>
      <c r="M74" s="17">
        <f t="shared" si="13"/>
        <v>2019</v>
      </c>
      <c r="N74" s="18">
        <f t="shared" si="10"/>
        <v>1.6177884615384615</v>
      </c>
      <c r="O74" s="19">
        <v>1905</v>
      </c>
      <c r="P74" s="20">
        <f t="shared" si="12"/>
        <v>114</v>
      </c>
      <c r="Q74" s="21">
        <f t="shared" si="11"/>
        <v>5.9842519685039369E-2</v>
      </c>
      <c r="R74" s="10"/>
    </row>
    <row r="75" spans="1:18" x14ac:dyDescent="0.25">
      <c r="A75" s="24" t="s">
        <v>108</v>
      </c>
      <c r="B75" s="40" t="s">
        <v>24</v>
      </c>
      <c r="C75" s="2" t="str">
        <f>IF(B75&lt;&gt;"",VLOOKUP($B75,'[1]WCS Occ &amp; Conc'!$A$8:$D$45,2,FALSE),"")</f>
        <v>2X2</v>
      </c>
      <c r="D75" s="13">
        <f>IF(C75&lt;&gt;"",VLOOKUP($B75,'[1]WCS Occ &amp; Conc'!$A$8:$D$45,4,FALSE),0)</f>
        <v>1466</v>
      </c>
      <c r="E75" s="26">
        <v>44626</v>
      </c>
      <c r="F75" s="26">
        <v>44991</v>
      </c>
      <c r="G75" s="15">
        <f t="shared" si="7"/>
        <v>12</v>
      </c>
      <c r="H75" s="27">
        <v>3466</v>
      </c>
      <c r="I75" s="27">
        <v>0</v>
      </c>
      <c r="J75" s="27">
        <v>0</v>
      </c>
      <c r="K75" s="17">
        <f t="shared" si="8"/>
        <v>3466</v>
      </c>
      <c r="L75" s="18">
        <f t="shared" si="9"/>
        <v>2.3642564802182808</v>
      </c>
      <c r="M75" s="17">
        <f t="shared" si="13"/>
        <v>3466</v>
      </c>
      <c r="N75" s="18">
        <f t="shared" si="10"/>
        <v>2.3642564802182808</v>
      </c>
      <c r="O75" s="19">
        <v>3365</v>
      </c>
      <c r="P75" s="20">
        <f t="shared" si="12"/>
        <v>101</v>
      </c>
      <c r="Q75" s="21">
        <f t="shared" si="11"/>
        <v>3.0014858841010402E-2</v>
      </c>
      <c r="R75" s="10"/>
    </row>
    <row r="76" spans="1:18" x14ac:dyDescent="0.25">
      <c r="A76" s="24" t="s">
        <v>109</v>
      </c>
      <c r="B76" s="40" t="s">
        <v>110</v>
      </c>
      <c r="C76" s="2" t="str">
        <f>IF(B76&lt;&gt;"",VLOOKUP($B76,'[1]WCS Occ &amp; Conc'!$A$8:$D$45,2,FALSE),"")</f>
        <v>2X2.5</v>
      </c>
      <c r="D76" s="13">
        <f>IF(C76&lt;&gt;"",VLOOKUP($B76,'[1]WCS Occ &amp; Conc'!$A$8:$D$45,4,FALSE),0)</f>
        <v>1562</v>
      </c>
      <c r="E76" s="26">
        <v>44621</v>
      </c>
      <c r="F76" s="26">
        <v>45017</v>
      </c>
      <c r="G76" s="15">
        <f t="shared" si="7"/>
        <v>13.019178082191781</v>
      </c>
      <c r="H76" s="27">
        <v>2912</v>
      </c>
      <c r="I76" s="27">
        <v>0</v>
      </c>
      <c r="J76" s="27">
        <v>0</v>
      </c>
      <c r="K76" s="17">
        <f t="shared" si="8"/>
        <v>2912</v>
      </c>
      <c r="L76" s="18">
        <f t="shared" si="9"/>
        <v>1.8642765685019207</v>
      </c>
      <c r="M76" s="17">
        <f t="shared" si="13"/>
        <v>2912</v>
      </c>
      <c r="N76" s="18">
        <f t="shared" si="10"/>
        <v>1.8642765685019207</v>
      </c>
      <c r="O76" s="19">
        <f>3100-477</f>
        <v>2623</v>
      </c>
      <c r="P76" s="20">
        <f t="shared" si="12"/>
        <v>289</v>
      </c>
      <c r="Q76" s="21">
        <f t="shared" si="11"/>
        <v>0.11017918414029737</v>
      </c>
      <c r="R76" s="10"/>
    </row>
    <row r="77" spans="1:18" x14ac:dyDescent="0.25">
      <c r="A77" s="24" t="s">
        <v>111</v>
      </c>
      <c r="B77" s="40" t="s">
        <v>36</v>
      </c>
      <c r="C77" s="2" t="str">
        <f>IF(B77&lt;&gt;"",VLOOKUP($B77,'[1]WCS Occ &amp; Conc'!$A$8:$D$45,2,FALSE),"")</f>
        <v>1X1</v>
      </c>
      <c r="D77" s="13">
        <f>IF(C77&lt;&gt;"",VLOOKUP($B77,'[1]WCS Occ &amp; Conc'!$A$8:$D$45,4,FALSE),0)</f>
        <v>934</v>
      </c>
      <c r="E77" s="26">
        <v>44631</v>
      </c>
      <c r="F77" s="26">
        <v>44936</v>
      </c>
      <c r="G77" s="15">
        <f t="shared" si="7"/>
        <v>10.027397260273972</v>
      </c>
      <c r="H77" s="27">
        <v>1985</v>
      </c>
      <c r="I77" s="27">
        <v>0</v>
      </c>
      <c r="J77" s="27">
        <v>0</v>
      </c>
      <c r="K77" s="17">
        <f t="shared" si="8"/>
        <v>1985</v>
      </c>
      <c r="L77" s="18">
        <f t="shared" si="9"/>
        <v>2.1252676659528906</v>
      </c>
      <c r="M77" s="17">
        <f t="shared" si="13"/>
        <v>1985</v>
      </c>
      <c r="N77" s="18">
        <f t="shared" si="10"/>
        <v>2.1252676659528906</v>
      </c>
      <c r="O77" s="19">
        <v>1890</v>
      </c>
      <c r="P77" s="20">
        <f t="shared" si="12"/>
        <v>95</v>
      </c>
      <c r="Q77" s="21">
        <f t="shared" si="11"/>
        <v>5.0264550264550262E-2</v>
      </c>
      <c r="R77" s="10"/>
    </row>
    <row r="78" spans="1:18" ht="15.75" thickBot="1" x14ac:dyDescent="0.3">
      <c r="A78" s="24" t="s">
        <v>112</v>
      </c>
      <c r="B78" s="40" t="s">
        <v>20</v>
      </c>
      <c r="C78" s="2" t="str">
        <f>IF(B78&lt;&gt;"",VLOOKUP($B78,'[1]WCS Occ &amp; Conc'!$A$8:$D$45,2,FALSE),"")</f>
        <v>1X1.5</v>
      </c>
      <c r="D78" s="13">
        <f>IF(C78&lt;&gt;"",VLOOKUP($B78,'[1]WCS Occ &amp; Conc'!$A$8:$D$45,4,FALSE),0)</f>
        <v>1248</v>
      </c>
      <c r="E78" s="26">
        <v>44636</v>
      </c>
      <c r="F78" s="26">
        <v>45032</v>
      </c>
      <c r="G78" s="15">
        <f>IF(F78-E78&gt;0,((F78-E78)/(365/12)),0)</f>
        <v>13.019178082191781</v>
      </c>
      <c r="H78" s="27">
        <v>2314</v>
      </c>
      <c r="I78" s="27">
        <v>0</v>
      </c>
      <c r="J78" s="27">
        <v>0</v>
      </c>
      <c r="K78" s="17">
        <f>IF(B78&gt;0,H78-J78,0)</f>
        <v>2314</v>
      </c>
      <c r="L78" s="18">
        <f>IF(ISERR(K78/D78),0,K78/D78)</f>
        <v>1.8541666666666667</v>
      </c>
      <c r="M78" s="41"/>
      <c r="N78" s="18">
        <f>IF(ISERR(M78/D78),0,M78/D78)</f>
        <v>0</v>
      </c>
      <c r="O78" s="19">
        <v>2255</v>
      </c>
      <c r="P78" s="20">
        <f t="shared" si="12"/>
        <v>59</v>
      </c>
      <c r="Q78" s="21">
        <f>IF(ISERR(P78/O78),0,P78/O78)</f>
        <v>2.6164079822616409E-2</v>
      </c>
      <c r="R78" s="10"/>
    </row>
    <row r="79" spans="1:18" ht="15.75" thickBot="1" x14ac:dyDescent="0.3">
      <c r="A79" s="28" t="s">
        <v>43</v>
      </c>
      <c r="B79" s="29"/>
      <c r="C79" s="30">
        <f>COUNTA(A43:A78)</f>
        <v>36</v>
      </c>
      <c r="D79" s="31">
        <f>IF($C79&gt;0,(SUM(D43:D78)/C79),0)</f>
        <v>1361.1666666666667</v>
      </c>
      <c r="E79" s="31"/>
      <c r="F79" s="31"/>
      <c r="G79" s="31">
        <f t="shared" ref="G79:M79" si="14">IF($C79&gt;0,(SUM(G43:G78)/$C79),0)</f>
        <v>13.953424657534244</v>
      </c>
      <c r="H79" s="32">
        <f t="shared" si="14"/>
        <v>2558</v>
      </c>
      <c r="I79" s="32">
        <f>IF($C79&gt;0,(SUM(I43:I78)/$C79),0)</f>
        <v>38.722222222222221</v>
      </c>
      <c r="J79" s="32">
        <f t="shared" si="14"/>
        <v>0</v>
      </c>
      <c r="K79" s="32">
        <f t="shared" si="14"/>
        <v>2558</v>
      </c>
      <c r="L79" s="33">
        <f>IF(ISERR(K79/D79),"",K79/D79)</f>
        <v>1.8792702338680052</v>
      </c>
      <c r="M79" s="32">
        <f t="shared" si="14"/>
        <v>2490.7404477262075</v>
      </c>
      <c r="N79" s="34">
        <f>IF(ISERR(M79/D79),"",M79/D79)</f>
        <v>1.8298570694694802</v>
      </c>
      <c r="O79" s="32">
        <f>IF($C79&gt;0,(SUM(O43:O78)/$C79),0)</f>
        <v>2357.3333333333335</v>
      </c>
      <c r="P79" s="32">
        <f>IF($C79&gt;0,(SUM(P43:P78)/$C79),0)</f>
        <v>200.66666666666666</v>
      </c>
      <c r="Q79" s="35">
        <f>IF(ISERR(P79/O79),"",P79/O79)</f>
        <v>8.5124434389140261E-2</v>
      </c>
      <c r="R79" s="36"/>
    </row>
    <row r="80" spans="1:18" x14ac:dyDescent="0.25">
      <c r="L80" s="42"/>
    </row>
  </sheetData>
  <mergeCells count="4">
    <mergeCell ref="K1:N1"/>
    <mergeCell ref="P1:Q1"/>
    <mergeCell ref="K41:N41"/>
    <mergeCell ref="P41:Q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Manager</dc:creator>
  <cp:lastModifiedBy>Manager</cp:lastModifiedBy>
  <dcterms:created xsi:type="dcterms:W3CDTF">2022-03-21T18:06:52Z</dcterms:created>
  <dcterms:modified xsi:type="dcterms:W3CDTF">2022-03-21T18:08:00Z</dcterms:modified>
</cp:coreProperties>
</file>